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821e0a1942a2896f/Documents/2024/"/>
    </mc:Choice>
  </mc:AlternateContent>
  <xr:revisionPtr revIDLastSave="80" documentId="8_{89AB50AF-26C0-41DB-AF84-D2FAA863F339}" xr6:coauthVersionLast="47" xr6:coauthVersionMax="47" xr10:uidLastSave="{78CAA229-ED96-41E6-8B4B-8D5B1FAD33A1}"/>
  <bookViews>
    <workbookView xWindow="-110" yWindow="-110" windowWidth="19420" windowHeight="10300" firstSheet="8" activeTab="11" xr2:uid="{061BFBA1-42A0-44D7-A613-76B64B5726D6}"/>
  </bookViews>
  <sheets>
    <sheet name="Costuri de investitie" sheetId="6" r:id="rId1"/>
    <sheet name="Costuri O&amp;M FP" sheetId="1" r:id="rId2"/>
    <sheet name="Costuri O&amp;M CP" sheetId="12" r:id="rId3"/>
    <sheet name="Costuri financiare" sheetId="5" r:id="rId4"/>
    <sheet name="Tarife FP" sheetId="7" r:id="rId5"/>
    <sheet name="Tarife CP" sheetId="13" r:id="rId6"/>
    <sheet name="Trafic FP" sheetId="2" r:id="rId7"/>
    <sheet name="Trafic CP" sheetId="14" r:id="rId8"/>
    <sheet name="Fluxuri financiare FP" sheetId="4" r:id="rId9"/>
    <sheet name="Fluxuri financiare CP" sheetId="10" r:id="rId10"/>
    <sheet name="RIRF" sheetId="11" r:id="rId11"/>
    <sheet name="WACC" sheetId="15" r:id="rId12"/>
    <sheet name="Funding-Gap" sheetId="16"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5" l="1"/>
  <c r="B10" i="16"/>
  <c r="B6" i="15"/>
  <c r="B8" i="15" s="1"/>
  <c r="B10" i="15" s="1"/>
  <c r="B12" i="15" s="1"/>
  <c r="C14" i="6"/>
  <c r="E14" i="6" s="1"/>
  <c r="E6" i="12"/>
  <c r="C5" i="10" s="1"/>
  <c r="O4" i="10"/>
  <c r="R4" i="10"/>
  <c r="Z4" i="10"/>
  <c r="Z4" i="11" s="1"/>
  <c r="Z9" i="11"/>
  <c r="C9" i="11"/>
  <c r="D9" i="11"/>
  <c r="E9" i="11"/>
  <c r="F9" i="11"/>
  <c r="G9" i="11"/>
  <c r="H9" i="11"/>
  <c r="I9" i="11"/>
  <c r="J9" i="11"/>
  <c r="K9" i="11"/>
  <c r="L9" i="11"/>
  <c r="M9" i="11"/>
  <c r="N9" i="11"/>
  <c r="O9" i="11"/>
  <c r="P9" i="11"/>
  <c r="Q9" i="11"/>
  <c r="R9" i="11"/>
  <c r="S9" i="11"/>
  <c r="T9" i="11"/>
  <c r="U9" i="11"/>
  <c r="V9" i="11"/>
  <c r="W9" i="11"/>
  <c r="X9" i="11"/>
  <c r="Y9" i="11"/>
  <c r="B9" i="11"/>
  <c r="B5" i="10"/>
  <c r="Z3" i="10"/>
  <c r="Z3" i="11" s="1"/>
  <c r="Y3" i="10"/>
  <c r="Y3" i="11" s="1"/>
  <c r="X3" i="10"/>
  <c r="V3" i="10"/>
  <c r="U3" i="10"/>
  <c r="T3" i="10"/>
  <c r="S3" i="10"/>
  <c r="Q3" i="10"/>
  <c r="Q3" i="11" s="1"/>
  <c r="P3" i="10"/>
  <c r="P3" i="11" s="1"/>
  <c r="O3" i="10"/>
  <c r="O3" i="11" s="1"/>
  <c r="N3" i="10"/>
  <c r="L3" i="10"/>
  <c r="K3" i="10"/>
  <c r="J3" i="10"/>
  <c r="I3" i="10"/>
  <c r="G3" i="10"/>
  <c r="F3" i="10"/>
  <c r="F3" i="11" s="1"/>
  <c r="E3" i="10"/>
  <c r="E3" i="11" s="1"/>
  <c r="D3" i="10"/>
  <c r="C3" i="10"/>
  <c r="B3" i="10"/>
  <c r="Z2" i="10"/>
  <c r="Z2" i="11" s="1"/>
  <c r="Y2" i="10"/>
  <c r="X2" i="10"/>
  <c r="X2" i="11" s="1"/>
  <c r="W2" i="10"/>
  <c r="V2" i="10"/>
  <c r="U2" i="10"/>
  <c r="T2" i="10"/>
  <c r="S2" i="10"/>
  <c r="R2" i="10"/>
  <c r="Q2" i="10"/>
  <c r="P2" i="10"/>
  <c r="P2" i="11" s="1"/>
  <c r="O2" i="10"/>
  <c r="O2" i="11" s="1"/>
  <c r="N2" i="10"/>
  <c r="N2" i="11" s="1"/>
  <c r="M2" i="10"/>
  <c r="L2" i="10"/>
  <c r="K2" i="10"/>
  <c r="J2" i="10"/>
  <c r="I2" i="10"/>
  <c r="H2" i="10"/>
  <c r="H2" i="11" s="1"/>
  <c r="G2" i="10"/>
  <c r="G2" i="11" s="1"/>
  <c r="F2" i="10"/>
  <c r="F2" i="11" s="1"/>
  <c r="E2" i="10"/>
  <c r="D2" i="10"/>
  <c r="C1" i="10"/>
  <c r="D1" i="10" s="1"/>
  <c r="E1" i="10" s="1"/>
  <c r="F1" i="10" s="1"/>
  <c r="G1" i="10" s="1"/>
  <c r="H1" i="10" s="1"/>
  <c r="I1" i="10" s="1"/>
  <c r="J1" i="10" s="1"/>
  <c r="K1" i="10" s="1"/>
  <c r="L1" i="10" s="1"/>
  <c r="M1" i="10" s="1"/>
  <c r="N1" i="10" s="1"/>
  <c r="O1" i="10" s="1"/>
  <c r="P1" i="10" s="1"/>
  <c r="Q1" i="10" s="1"/>
  <c r="R1" i="10" s="1"/>
  <c r="S1" i="10" s="1"/>
  <c r="T1" i="10" s="1"/>
  <c r="U1" i="10" s="1"/>
  <c r="V1" i="10" s="1"/>
  <c r="W1" i="10" s="1"/>
  <c r="X1" i="10" s="1"/>
  <c r="Y1" i="10" s="1"/>
  <c r="Z1" i="10" s="1"/>
  <c r="Z1" i="4"/>
  <c r="Z2" i="4"/>
  <c r="Z3" i="4"/>
  <c r="Z4" i="4"/>
  <c r="J50" i="14"/>
  <c r="K50" i="14" s="1"/>
  <c r="J49" i="14"/>
  <c r="K49" i="14" s="1"/>
  <c r="J48" i="14"/>
  <c r="K48" i="14" s="1"/>
  <c r="J47" i="14"/>
  <c r="K47" i="14" s="1"/>
  <c r="J46" i="14"/>
  <c r="K46" i="14" s="1"/>
  <c r="J43" i="14"/>
  <c r="K43" i="14" s="1"/>
  <c r="J42" i="14"/>
  <c r="K42" i="14" s="1"/>
  <c r="J41" i="14"/>
  <c r="K41" i="14" s="1"/>
  <c r="J40" i="14"/>
  <c r="K40" i="14" s="1"/>
  <c r="J39" i="14"/>
  <c r="K39" i="14" s="1"/>
  <c r="I36" i="14"/>
  <c r="J36" i="14" s="1"/>
  <c r="K36" i="14" s="1"/>
  <c r="I35" i="14"/>
  <c r="J35" i="14" s="1"/>
  <c r="K35" i="14" s="1"/>
  <c r="I34" i="14"/>
  <c r="J34" i="14" s="1"/>
  <c r="K34" i="14" s="1"/>
  <c r="I33" i="14"/>
  <c r="J33" i="14" s="1"/>
  <c r="K33" i="14" s="1"/>
  <c r="I32" i="14"/>
  <c r="J32" i="14" s="1"/>
  <c r="K32" i="14" s="1"/>
  <c r="J24" i="14"/>
  <c r="K24" i="14" s="1"/>
  <c r="J25" i="14"/>
  <c r="K25" i="14" s="1"/>
  <c r="J26" i="14"/>
  <c r="K26" i="14" s="1"/>
  <c r="J27" i="14"/>
  <c r="K27" i="14" s="1"/>
  <c r="J17" i="14"/>
  <c r="K17" i="14" s="1"/>
  <c r="J18" i="14"/>
  <c r="K18" i="14" s="1"/>
  <c r="J19" i="14"/>
  <c r="K19" i="14" s="1"/>
  <c r="J20" i="14"/>
  <c r="K20" i="14" s="1"/>
  <c r="I10" i="14"/>
  <c r="J10" i="14" s="1"/>
  <c r="K10" i="14" s="1"/>
  <c r="I11" i="14"/>
  <c r="I12" i="14"/>
  <c r="J12" i="14" s="1"/>
  <c r="K12" i="14" s="1"/>
  <c r="I13" i="14"/>
  <c r="I9" i="14"/>
  <c r="J9" i="14" s="1"/>
  <c r="K9" i="14" s="1"/>
  <c r="H64" i="14"/>
  <c r="G64" i="14"/>
  <c r="F64" i="14"/>
  <c r="E64" i="14"/>
  <c r="D64" i="14"/>
  <c r="C64" i="14"/>
  <c r="L64" i="14" s="1"/>
  <c r="M64" i="14" s="1"/>
  <c r="N64" i="14" s="1"/>
  <c r="O64" i="14" s="1"/>
  <c r="P64" i="14" s="1"/>
  <c r="Q64" i="14" s="1"/>
  <c r="R64" i="14" s="1"/>
  <c r="S64" i="14" s="1"/>
  <c r="T64" i="14" s="1"/>
  <c r="U64" i="14" s="1"/>
  <c r="V64" i="14" s="1"/>
  <c r="W64" i="14" s="1"/>
  <c r="X64" i="14" s="1"/>
  <c r="Y64" i="14" s="1"/>
  <c r="Z64" i="14" s="1"/>
  <c r="AA64" i="14" s="1"/>
  <c r="AB64" i="14" s="1"/>
  <c r="AC64" i="14" s="1"/>
  <c r="AD64" i="14" s="1"/>
  <c r="AE64" i="14" s="1"/>
  <c r="AF64" i="14" s="1"/>
  <c r="H63" i="14"/>
  <c r="G63" i="14"/>
  <c r="F63" i="14"/>
  <c r="E63" i="14"/>
  <c r="D63" i="14"/>
  <c r="C63" i="14"/>
  <c r="L63" i="14" s="1"/>
  <c r="M63" i="14" s="1"/>
  <c r="N63" i="14" s="1"/>
  <c r="O63" i="14" s="1"/>
  <c r="P63" i="14" s="1"/>
  <c r="Q63" i="14" s="1"/>
  <c r="R63" i="14" s="1"/>
  <c r="S63" i="14" s="1"/>
  <c r="T63" i="14" s="1"/>
  <c r="U63" i="14" s="1"/>
  <c r="V63" i="14" s="1"/>
  <c r="W63" i="14" s="1"/>
  <c r="X63" i="14" s="1"/>
  <c r="Y63" i="14" s="1"/>
  <c r="Z63" i="14" s="1"/>
  <c r="AA63" i="14" s="1"/>
  <c r="AB63" i="14" s="1"/>
  <c r="AC63" i="14" s="1"/>
  <c r="AD63" i="14" s="1"/>
  <c r="AE63" i="14" s="1"/>
  <c r="AF63" i="14" s="1"/>
  <c r="H62" i="14"/>
  <c r="G62" i="14"/>
  <c r="F62" i="14"/>
  <c r="E62" i="14"/>
  <c r="D62" i="14"/>
  <c r="C62" i="14"/>
  <c r="L62" i="14" s="1"/>
  <c r="M62" i="14" s="1"/>
  <c r="N62" i="14" s="1"/>
  <c r="O62" i="14" s="1"/>
  <c r="P62" i="14" s="1"/>
  <c r="Q62" i="14" s="1"/>
  <c r="R62" i="14" s="1"/>
  <c r="S62" i="14" s="1"/>
  <c r="T62" i="14" s="1"/>
  <c r="U62" i="14" s="1"/>
  <c r="V62" i="14" s="1"/>
  <c r="W62" i="14" s="1"/>
  <c r="X62" i="14" s="1"/>
  <c r="Y62" i="14" s="1"/>
  <c r="Z62" i="14" s="1"/>
  <c r="AA62" i="14" s="1"/>
  <c r="AB62" i="14" s="1"/>
  <c r="AC62" i="14" s="1"/>
  <c r="AD62" i="14" s="1"/>
  <c r="AE62" i="14" s="1"/>
  <c r="AF62" i="14" s="1"/>
  <c r="H61" i="14"/>
  <c r="G61" i="14"/>
  <c r="F61" i="14"/>
  <c r="E61" i="14"/>
  <c r="D61" i="14"/>
  <c r="C61" i="14"/>
  <c r="L61" i="14" s="1"/>
  <c r="M61" i="14" s="1"/>
  <c r="N61" i="14" s="1"/>
  <c r="O61" i="14" s="1"/>
  <c r="P61" i="14" s="1"/>
  <c r="Q61" i="14" s="1"/>
  <c r="R61" i="14" s="1"/>
  <c r="S61" i="14" s="1"/>
  <c r="T61" i="14" s="1"/>
  <c r="U61" i="14" s="1"/>
  <c r="V61" i="14" s="1"/>
  <c r="W61" i="14" s="1"/>
  <c r="X61" i="14" s="1"/>
  <c r="Y61" i="14" s="1"/>
  <c r="Z61" i="14" s="1"/>
  <c r="AA61" i="14" s="1"/>
  <c r="AB61" i="14" s="1"/>
  <c r="AC61" i="14" s="1"/>
  <c r="AD61" i="14" s="1"/>
  <c r="AE61" i="14" s="1"/>
  <c r="AF61" i="14" s="1"/>
  <c r="H60" i="14"/>
  <c r="G60" i="14"/>
  <c r="F60" i="14"/>
  <c r="E60" i="14"/>
  <c r="D60" i="14"/>
  <c r="C60" i="14"/>
  <c r="L60" i="14" s="1"/>
  <c r="M60" i="14" s="1"/>
  <c r="N60" i="14" s="1"/>
  <c r="O60" i="14" s="1"/>
  <c r="P60" i="14" s="1"/>
  <c r="Q60" i="14" s="1"/>
  <c r="R60" i="14" s="1"/>
  <c r="S60" i="14" s="1"/>
  <c r="T60" i="14" s="1"/>
  <c r="U60" i="14" s="1"/>
  <c r="V60" i="14" s="1"/>
  <c r="W60" i="14" s="1"/>
  <c r="X60" i="14" s="1"/>
  <c r="Y60" i="14" s="1"/>
  <c r="Z60" i="14" s="1"/>
  <c r="AA60" i="14" s="1"/>
  <c r="AB60" i="14" s="1"/>
  <c r="AC60" i="14" s="1"/>
  <c r="AD60" i="14" s="1"/>
  <c r="AE60" i="14" s="1"/>
  <c r="AF60" i="14" s="1"/>
  <c r="G57" i="14"/>
  <c r="E57" i="14"/>
  <c r="D57" i="14"/>
  <c r="C57" i="14"/>
  <c r="L57" i="14" s="1"/>
  <c r="M57" i="14" s="1"/>
  <c r="N57" i="14" s="1"/>
  <c r="O57" i="14" s="1"/>
  <c r="P57" i="14" s="1"/>
  <c r="Q57" i="14" s="1"/>
  <c r="R57" i="14" s="1"/>
  <c r="S57" i="14" s="1"/>
  <c r="T57" i="14" s="1"/>
  <c r="U57" i="14" s="1"/>
  <c r="V57" i="14" s="1"/>
  <c r="W57" i="14" s="1"/>
  <c r="X57" i="14" s="1"/>
  <c r="Y57" i="14" s="1"/>
  <c r="Z57" i="14" s="1"/>
  <c r="AA57" i="14" s="1"/>
  <c r="AB57" i="14" s="1"/>
  <c r="AC57" i="14" s="1"/>
  <c r="AD57" i="14" s="1"/>
  <c r="AE57" i="14" s="1"/>
  <c r="AF57" i="14" s="1"/>
  <c r="E56" i="14"/>
  <c r="D56" i="14"/>
  <c r="C56" i="14"/>
  <c r="L56" i="14" s="1"/>
  <c r="M56" i="14" s="1"/>
  <c r="N56" i="14" s="1"/>
  <c r="O56" i="14" s="1"/>
  <c r="P56" i="14" s="1"/>
  <c r="Q56" i="14" s="1"/>
  <c r="R56" i="14" s="1"/>
  <c r="S56" i="14" s="1"/>
  <c r="T56" i="14" s="1"/>
  <c r="U56" i="14" s="1"/>
  <c r="V56" i="14" s="1"/>
  <c r="W56" i="14" s="1"/>
  <c r="X56" i="14" s="1"/>
  <c r="Y56" i="14" s="1"/>
  <c r="Z56" i="14" s="1"/>
  <c r="AA56" i="14" s="1"/>
  <c r="AB56" i="14" s="1"/>
  <c r="AC56" i="14" s="1"/>
  <c r="AD56" i="14" s="1"/>
  <c r="AE56" i="14" s="1"/>
  <c r="AF56" i="14" s="1"/>
  <c r="E55" i="14"/>
  <c r="D55" i="14"/>
  <c r="C55" i="14"/>
  <c r="L55" i="14" s="1"/>
  <c r="M55" i="14" s="1"/>
  <c r="N55" i="14" s="1"/>
  <c r="O55" i="14" s="1"/>
  <c r="P55" i="14" s="1"/>
  <c r="Q55" i="14" s="1"/>
  <c r="R55" i="14" s="1"/>
  <c r="S55" i="14" s="1"/>
  <c r="T55" i="14" s="1"/>
  <c r="U55" i="14" s="1"/>
  <c r="V55" i="14" s="1"/>
  <c r="W55" i="14" s="1"/>
  <c r="X55" i="14" s="1"/>
  <c r="Y55" i="14" s="1"/>
  <c r="Z55" i="14" s="1"/>
  <c r="AA55" i="14" s="1"/>
  <c r="AB55" i="14" s="1"/>
  <c r="AC55" i="14" s="1"/>
  <c r="AD55" i="14" s="1"/>
  <c r="AE55" i="14" s="1"/>
  <c r="AF55" i="14" s="1"/>
  <c r="E54" i="14"/>
  <c r="D54" i="14"/>
  <c r="C54" i="14"/>
  <c r="L54" i="14" s="1"/>
  <c r="M54" i="14" s="1"/>
  <c r="N54" i="14" s="1"/>
  <c r="O54" i="14" s="1"/>
  <c r="P54" i="14" s="1"/>
  <c r="Q54" i="14" s="1"/>
  <c r="R54" i="14" s="1"/>
  <c r="S54" i="14" s="1"/>
  <c r="T54" i="14" s="1"/>
  <c r="U54" i="14" s="1"/>
  <c r="V54" i="14" s="1"/>
  <c r="W54" i="14" s="1"/>
  <c r="X54" i="14" s="1"/>
  <c r="Y54" i="14" s="1"/>
  <c r="Z54" i="14" s="1"/>
  <c r="AA54" i="14" s="1"/>
  <c r="AB54" i="14" s="1"/>
  <c r="AC54" i="14" s="1"/>
  <c r="AD54" i="14" s="1"/>
  <c r="AE54" i="14" s="1"/>
  <c r="AF54" i="14" s="1"/>
  <c r="E53" i="14"/>
  <c r="D53" i="14"/>
  <c r="C53" i="14"/>
  <c r="L53" i="14" s="1"/>
  <c r="M53" i="14" s="1"/>
  <c r="N53" i="14" s="1"/>
  <c r="O53" i="14" s="1"/>
  <c r="P53" i="14" s="1"/>
  <c r="Q53" i="14" s="1"/>
  <c r="R53" i="14" s="1"/>
  <c r="S53" i="14" s="1"/>
  <c r="T53" i="14" s="1"/>
  <c r="U53" i="14" s="1"/>
  <c r="V53" i="14" s="1"/>
  <c r="W53" i="14" s="1"/>
  <c r="X53" i="14" s="1"/>
  <c r="Y53" i="14" s="1"/>
  <c r="Z53" i="14" s="1"/>
  <c r="AA53" i="14" s="1"/>
  <c r="AB53" i="14" s="1"/>
  <c r="AC53" i="14" s="1"/>
  <c r="AD53" i="14" s="1"/>
  <c r="AE53" i="14" s="1"/>
  <c r="AF53" i="14" s="1"/>
  <c r="G50" i="14"/>
  <c r="E50" i="14"/>
  <c r="D50" i="14"/>
  <c r="C50" i="14"/>
  <c r="E49" i="14"/>
  <c r="D49" i="14"/>
  <c r="C49" i="14"/>
  <c r="L49" i="14" s="1"/>
  <c r="M49" i="14" s="1"/>
  <c r="N49" i="14" s="1"/>
  <c r="O49" i="14" s="1"/>
  <c r="P49" i="14" s="1"/>
  <c r="Q49" i="14" s="1"/>
  <c r="R49" i="14" s="1"/>
  <c r="S49" i="14" s="1"/>
  <c r="T49" i="14" s="1"/>
  <c r="U49" i="14" s="1"/>
  <c r="V49" i="14" s="1"/>
  <c r="W49" i="14" s="1"/>
  <c r="X49" i="14" s="1"/>
  <c r="Y49" i="14" s="1"/>
  <c r="Z49" i="14" s="1"/>
  <c r="AA49" i="14" s="1"/>
  <c r="AB49" i="14" s="1"/>
  <c r="AC49" i="14" s="1"/>
  <c r="AD49" i="14" s="1"/>
  <c r="AE49" i="14" s="1"/>
  <c r="AF49" i="14" s="1"/>
  <c r="E48" i="14"/>
  <c r="D48" i="14"/>
  <c r="C48" i="14"/>
  <c r="L48" i="14" s="1"/>
  <c r="M48" i="14" s="1"/>
  <c r="N48" i="14" s="1"/>
  <c r="O48" i="14" s="1"/>
  <c r="P48" i="14" s="1"/>
  <c r="Q48" i="14" s="1"/>
  <c r="R48" i="14" s="1"/>
  <c r="S48" i="14" s="1"/>
  <c r="T48" i="14" s="1"/>
  <c r="U48" i="14" s="1"/>
  <c r="V48" i="14" s="1"/>
  <c r="W48" i="14" s="1"/>
  <c r="X48" i="14" s="1"/>
  <c r="Y48" i="14" s="1"/>
  <c r="Z48" i="14" s="1"/>
  <c r="AA48" i="14" s="1"/>
  <c r="AB48" i="14" s="1"/>
  <c r="AC48" i="14" s="1"/>
  <c r="AD48" i="14" s="1"/>
  <c r="AE48" i="14" s="1"/>
  <c r="AF48" i="14" s="1"/>
  <c r="E47" i="14"/>
  <c r="D47" i="14"/>
  <c r="C47" i="14"/>
  <c r="L47" i="14" s="1"/>
  <c r="M47" i="14" s="1"/>
  <c r="N47" i="14" s="1"/>
  <c r="O47" i="14" s="1"/>
  <c r="P47" i="14" s="1"/>
  <c r="Q47" i="14" s="1"/>
  <c r="R47" i="14" s="1"/>
  <c r="S47" i="14" s="1"/>
  <c r="T47" i="14" s="1"/>
  <c r="U47" i="14" s="1"/>
  <c r="V47" i="14" s="1"/>
  <c r="W47" i="14" s="1"/>
  <c r="X47" i="14" s="1"/>
  <c r="Y47" i="14" s="1"/>
  <c r="Z47" i="14" s="1"/>
  <c r="AA47" i="14" s="1"/>
  <c r="AB47" i="14" s="1"/>
  <c r="AC47" i="14" s="1"/>
  <c r="AD47" i="14" s="1"/>
  <c r="AE47" i="14" s="1"/>
  <c r="AF47" i="14" s="1"/>
  <c r="E46" i="14"/>
  <c r="D46" i="14"/>
  <c r="C46" i="14"/>
  <c r="L46" i="14" s="1"/>
  <c r="M46" i="14" s="1"/>
  <c r="N46" i="14" s="1"/>
  <c r="O46" i="14" s="1"/>
  <c r="P46" i="14" s="1"/>
  <c r="Q46" i="14" s="1"/>
  <c r="R46" i="14" s="1"/>
  <c r="S46" i="14" s="1"/>
  <c r="T46" i="14" s="1"/>
  <c r="U46" i="14" s="1"/>
  <c r="V46" i="14" s="1"/>
  <c r="W46" i="14" s="1"/>
  <c r="X46" i="14" s="1"/>
  <c r="Y46" i="14" s="1"/>
  <c r="Z46" i="14" s="1"/>
  <c r="AA46" i="14" s="1"/>
  <c r="AB46" i="14" s="1"/>
  <c r="AC46" i="14" s="1"/>
  <c r="AD46" i="14" s="1"/>
  <c r="AE46" i="14" s="1"/>
  <c r="AF46" i="14" s="1"/>
  <c r="H43" i="14"/>
  <c r="G43" i="14"/>
  <c r="F43" i="14"/>
  <c r="E43" i="14"/>
  <c r="D43" i="14"/>
  <c r="C43" i="14"/>
  <c r="L43" i="14" s="1"/>
  <c r="M43" i="14" s="1"/>
  <c r="N43" i="14" s="1"/>
  <c r="O43" i="14" s="1"/>
  <c r="P43" i="14" s="1"/>
  <c r="Q43" i="14" s="1"/>
  <c r="R43" i="14" s="1"/>
  <c r="S43" i="14" s="1"/>
  <c r="T43" i="14" s="1"/>
  <c r="U43" i="14" s="1"/>
  <c r="V43" i="14" s="1"/>
  <c r="W43" i="14" s="1"/>
  <c r="X43" i="14" s="1"/>
  <c r="Y43" i="14" s="1"/>
  <c r="Z43" i="14" s="1"/>
  <c r="AA43" i="14" s="1"/>
  <c r="AB43" i="14" s="1"/>
  <c r="AC43" i="14" s="1"/>
  <c r="AD43" i="14" s="1"/>
  <c r="AE43" i="14" s="1"/>
  <c r="AF43" i="14" s="1"/>
  <c r="H42" i="14"/>
  <c r="G42" i="14"/>
  <c r="F42" i="14"/>
  <c r="E42" i="14"/>
  <c r="D42" i="14"/>
  <c r="C42" i="14"/>
  <c r="L42" i="14" s="1"/>
  <c r="M42" i="14" s="1"/>
  <c r="N42" i="14" s="1"/>
  <c r="O42" i="14" s="1"/>
  <c r="P42" i="14" s="1"/>
  <c r="Q42" i="14" s="1"/>
  <c r="R42" i="14" s="1"/>
  <c r="S42" i="14" s="1"/>
  <c r="T42" i="14" s="1"/>
  <c r="U42" i="14" s="1"/>
  <c r="V42" i="14" s="1"/>
  <c r="W42" i="14" s="1"/>
  <c r="X42" i="14" s="1"/>
  <c r="Y42" i="14" s="1"/>
  <c r="Z42" i="14" s="1"/>
  <c r="AA42" i="14" s="1"/>
  <c r="AB42" i="14" s="1"/>
  <c r="AC42" i="14" s="1"/>
  <c r="AD42" i="14" s="1"/>
  <c r="AE42" i="14" s="1"/>
  <c r="AF42" i="14" s="1"/>
  <c r="H41" i="14"/>
  <c r="G41" i="14"/>
  <c r="F41" i="14"/>
  <c r="E41" i="14"/>
  <c r="D41" i="14"/>
  <c r="C41" i="14"/>
  <c r="H40" i="14"/>
  <c r="G40" i="14"/>
  <c r="F40" i="14"/>
  <c r="E40" i="14"/>
  <c r="D40" i="14"/>
  <c r="C40" i="14"/>
  <c r="L40" i="14" s="1"/>
  <c r="M40" i="14" s="1"/>
  <c r="N40" i="14" s="1"/>
  <c r="O40" i="14" s="1"/>
  <c r="P40" i="14" s="1"/>
  <c r="Q40" i="14" s="1"/>
  <c r="R40" i="14" s="1"/>
  <c r="S40" i="14" s="1"/>
  <c r="T40" i="14" s="1"/>
  <c r="U40" i="14" s="1"/>
  <c r="V40" i="14" s="1"/>
  <c r="W40" i="14" s="1"/>
  <c r="X40" i="14" s="1"/>
  <c r="Y40" i="14" s="1"/>
  <c r="Z40" i="14" s="1"/>
  <c r="AA40" i="14" s="1"/>
  <c r="AB40" i="14" s="1"/>
  <c r="AC40" i="14" s="1"/>
  <c r="AD40" i="14" s="1"/>
  <c r="AE40" i="14" s="1"/>
  <c r="AF40" i="14" s="1"/>
  <c r="H39" i="14"/>
  <c r="G39" i="14"/>
  <c r="F39" i="14"/>
  <c r="E39" i="14"/>
  <c r="D39" i="14"/>
  <c r="C39" i="14"/>
  <c r="L39" i="14" s="1"/>
  <c r="M39" i="14" s="1"/>
  <c r="N39" i="14" s="1"/>
  <c r="O39" i="14" s="1"/>
  <c r="P39" i="14" s="1"/>
  <c r="Q39" i="14" s="1"/>
  <c r="R39" i="14" s="1"/>
  <c r="S39" i="14" s="1"/>
  <c r="T39" i="14" s="1"/>
  <c r="U39" i="14" s="1"/>
  <c r="V39" i="14" s="1"/>
  <c r="W39" i="14" s="1"/>
  <c r="X39" i="14" s="1"/>
  <c r="Y39" i="14" s="1"/>
  <c r="Z39" i="14" s="1"/>
  <c r="AA39" i="14" s="1"/>
  <c r="AB39" i="14" s="1"/>
  <c r="AC39" i="14" s="1"/>
  <c r="AD39" i="14" s="1"/>
  <c r="AE39" i="14" s="1"/>
  <c r="AF39" i="14" s="1"/>
  <c r="G36" i="14"/>
  <c r="F36" i="14"/>
  <c r="E36" i="14"/>
  <c r="D36" i="14"/>
  <c r="C36" i="14"/>
  <c r="L36" i="14" s="1"/>
  <c r="M36" i="14" s="1"/>
  <c r="N36" i="14" s="1"/>
  <c r="O36" i="14" s="1"/>
  <c r="P36" i="14" s="1"/>
  <c r="Q36" i="14" s="1"/>
  <c r="R36" i="14" s="1"/>
  <c r="S36" i="14" s="1"/>
  <c r="T36" i="14" s="1"/>
  <c r="U36" i="14" s="1"/>
  <c r="V36" i="14" s="1"/>
  <c r="W36" i="14" s="1"/>
  <c r="X36" i="14" s="1"/>
  <c r="Y36" i="14" s="1"/>
  <c r="Z36" i="14" s="1"/>
  <c r="AA36" i="14" s="1"/>
  <c r="AB36" i="14" s="1"/>
  <c r="AC36" i="14" s="1"/>
  <c r="AD36" i="14" s="1"/>
  <c r="AE36" i="14" s="1"/>
  <c r="AF36" i="14" s="1"/>
  <c r="H35" i="14"/>
  <c r="G35" i="14"/>
  <c r="F35" i="14"/>
  <c r="E35" i="14"/>
  <c r="D35" i="14"/>
  <c r="C35" i="14"/>
  <c r="G34" i="14"/>
  <c r="F34" i="14"/>
  <c r="E34" i="14"/>
  <c r="D34" i="14"/>
  <c r="C34" i="14"/>
  <c r="L34" i="14" s="1"/>
  <c r="M34" i="14" s="1"/>
  <c r="N34" i="14" s="1"/>
  <c r="O34" i="14" s="1"/>
  <c r="P34" i="14" s="1"/>
  <c r="Q34" i="14" s="1"/>
  <c r="R34" i="14" s="1"/>
  <c r="S34" i="14" s="1"/>
  <c r="T34" i="14" s="1"/>
  <c r="U34" i="14" s="1"/>
  <c r="V34" i="14" s="1"/>
  <c r="W34" i="14" s="1"/>
  <c r="X34" i="14" s="1"/>
  <c r="Y34" i="14" s="1"/>
  <c r="Z34" i="14" s="1"/>
  <c r="AA34" i="14" s="1"/>
  <c r="AB34" i="14" s="1"/>
  <c r="AC34" i="14" s="1"/>
  <c r="AD34" i="14" s="1"/>
  <c r="AE34" i="14" s="1"/>
  <c r="AF34" i="14" s="1"/>
  <c r="G33" i="14"/>
  <c r="F33" i="14"/>
  <c r="E33" i="14"/>
  <c r="D33" i="14"/>
  <c r="C33" i="14"/>
  <c r="L33" i="14" s="1"/>
  <c r="M33" i="14" s="1"/>
  <c r="N33" i="14" s="1"/>
  <c r="O33" i="14" s="1"/>
  <c r="P33" i="14" s="1"/>
  <c r="Q33" i="14" s="1"/>
  <c r="R33" i="14" s="1"/>
  <c r="S33" i="14" s="1"/>
  <c r="T33" i="14" s="1"/>
  <c r="U33" i="14" s="1"/>
  <c r="V33" i="14" s="1"/>
  <c r="W33" i="14" s="1"/>
  <c r="X33" i="14" s="1"/>
  <c r="Y33" i="14" s="1"/>
  <c r="Z33" i="14" s="1"/>
  <c r="AA33" i="14" s="1"/>
  <c r="AB33" i="14" s="1"/>
  <c r="AC33" i="14" s="1"/>
  <c r="AD33" i="14" s="1"/>
  <c r="AE33" i="14" s="1"/>
  <c r="AF33" i="14" s="1"/>
  <c r="G32" i="14"/>
  <c r="F32" i="14"/>
  <c r="E32" i="14"/>
  <c r="D32" i="14"/>
  <c r="C32" i="14"/>
  <c r="L32" i="14" s="1"/>
  <c r="M32" i="14" s="1"/>
  <c r="N32" i="14" s="1"/>
  <c r="O32" i="14" s="1"/>
  <c r="P32" i="14" s="1"/>
  <c r="Q32" i="14" s="1"/>
  <c r="R32" i="14" s="1"/>
  <c r="S32" i="14" s="1"/>
  <c r="T32" i="14" s="1"/>
  <c r="U32" i="14" s="1"/>
  <c r="V32" i="14" s="1"/>
  <c r="W32" i="14" s="1"/>
  <c r="X32" i="14" s="1"/>
  <c r="Y32" i="14" s="1"/>
  <c r="Z32" i="14" s="1"/>
  <c r="AA32" i="14" s="1"/>
  <c r="AB32" i="14" s="1"/>
  <c r="AC32" i="14" s="1"/>
  <c r="AD32" i="14" s="1"/>
  <c r="AE32" i="14" s="1"/>
  <c r="AF32" i="14" s="1"/>
  <c r="E27" i="14"/>
  <c r="D27" i="14"/>
  <c r="C27" i="14"/>
  <c r="L27" i="14" s="1"/>
  <c r="M27" i="14" s="1"/>
  <c r="N27" i="14" s="1"/>
  <c r="O27" i="14" s="1"/>
  <c r="P27" i="14" s="1"/>
  <c r="Q27" i="14" s="1"/>
  <c r="R27" i="14" s="1"/>
  <c r="S27" i="14" s="1"/>
  <c r="T27" i="14" s="1"/>
  <c r="U27" i="14" s="1"/>
  <c r="V27" i="14" s="1"/>
  <c r="W27" i="14" s="1"/>
  <c r="X27" i="14" s="1"/>
  <c r="Y27" i="14" s="1"/>
  <c r="Z27" i="14" s="1"/>
  <c r="AA27" i="14" s="1"/>
  <c r="AB27" i="14" s="1"/>
  <c r="AC27" i="14" s="1"/>
  <c r="AD27" i="14" s="1"/>
  <c r="AE27" i="14" s="1"/>
  <c r="AF27" i="14" s="1"/>
  <c r="G26" i="14"/>
  <c r="F26" i="14"/>
  <c r="E26" i="14"/>
  <c r="D26" i="14"/>
  <c r="C26" i="14"/>
  <c r="L26" i="14" s="1"/>
  <c r="M26" i="14" s="1"/>
  <c r="N26" i="14" s="1"/>
  <c r="O26" i="14" s="1"/>
  <c r="P26" i="14" s="1"/>
  <c r="Q26" i="14" s="1"/>
  <c r="R26" i="14" s="1"/>
  <c r="S26" i="14" s="1"/>
  <c r="T26" i="14" s="1"/>
  <c r="U26" i="14" s="1"/>
  <c r="V26" i="14" s="1"/>
  <c r="W26" i="14" s="1"/>
  <c r="X26" i="14" s="1"/>
  <c r="Y26" i="14" s="1"/>
  <c r="Z26" i="14" s="1"/>
  <c r="AA26" i="14" s="1"/>
  <c r="AB26" i="14" s="1"/>
  <c r="AC26" i="14" s="1"/>
  <c r="AD26" i="14" s="1"/>
  <c r="AE26" i="14" s="1"/>
  <c r="AF26" i="14" s="1"/>
  <c r="E25" i="14"/>
  <c r="D25" i="14"/>
  <c r="C25" i="14"/>
  <c r="L25" i="14" s="1"/>
  <c r="M25" i="14" s="1"/>
  <c r="N25" i="14" s="1"/>
  <c r="O25" i="14" s="1"/>
  <c r="P25" i="14" s="1"/>
  <c r="Q25" i="14" s="1"/>
  <c r="R25" i="14" s="1"/>
  <c r="S25" i="14" s="1"/>
  <c r="T25" i="14" s="1"/>
  <c r="U25" i="14" s="1"/>
  <c r="V25" i="14" s="1"/>
  <c r="W25" i="14" s="1"/>
  <c r="X25" i="14" s="1"/>
  <c r="Y25" i="14" s="1"/>
  <c r="Z25" i="14" s="1"/>
  <c r="AA25" i="14" s="1"/>
  <c r="AB25" i="14" s="1"/>
  <c r="AC25" i="14" s="1"/>
  <c r="AD25" i="14" s="1"/>
  <c r="AE25" i="14" s="1"/>
  <c r="AF25" i="14" s="1"/>
  <c r="E24" i="14"/>
  <c r="D24" i="14"/>
  <c r="C24" i="14"/>
  <c r="L24" i="14" s="1"/>
  <c r="M24" i="14" s="1"/>
  <c r="N24" i="14" s="1"/>
  <c r="O24" i="14" s="1"/>
  <c r="P24" i="14" s="1"/>
  <c r="Q24" i="14" s="1"/>
  <c r="R24" i="14" s="1"/>
  <c r="S24" i="14" s="1"/>
  <c r="T24" i="14" s="1"/>
  <c r="U24" i="14" s="1"/>
  <c r="V24" i="14" s="1"/>
  <c r="W24" i="14" s="1"/>
  <c r="X24" i="14" s="1"/>
  <c r="Y24" i="14" s="1"/>
  <c r="Z24" i="14" s="1"/>
  <c r="AA24" i="14" s="1"/>
  <c r="AB24" i="14" s="1"/>
  <c r="AC24" i="14" s="1"/>
  <c r="AD24" i="14" s="1"/>
  <c r="AE24" i="14" s="1"/>
  <c r="AF24" i="14" s="1"/>
  <c r="E23" i="14"/>
  <c r="D23" i="14"/>
  <c r="C23" i="14"/>
  <c r="L23" i="14" s="1"/>
  <c r="M23" i="14" s="1"/>
  <c r="N23" i="14" s="1"/>
  <c r="O23" i="14" s="1"/>
  <c r="P23" i="14" s="1"/>
  <c r="Q23" i="14" s="1"/>
  <c r="R23" i="14" s="1"/>
  <c r="S23" i="14" s="1"/>
  <c r="T23" i="14" s="1"/>
  <c r="U23" i="14" s="1"/>
  <c r="V23" i="14" s="1"/>
  <c r="W23" i="14" s="1"/>
  <c r="X23" i="14" s="1"/>
  <c r="Y23" i="14" s="1"/>
  <c r="Z23" i="14" s="1"/>
  <c r="AA23" i="14" s="1"/>
  <c r="AB23" i="14" s="1"/>
  <c r="AC23" i="14" s="1"/>
  <c r="AD23" i="14" s="1"/>
  <c r="AE23" i="14" s="1"/>
  <c r="AF23" i="14" s="1"/>
  <c r="H20" i="14"/>
  <c r="G20" i="14"/>
  <c r="F20" i="14"/>
  <c r="E20" i="14"/>
  <c r="D20" i="14"/>
  <c r="C20" i="14"/>
  <c r="L20" i="14" s="1"/>
  <c r="M20" i="14" s="1"/>
  <c r="N20" i="14" s="1"/>
  <c r="O20" i="14" s="1"/>
  <c r="P20" i="14" s="1"/>
  <c r="Q20" i="14" s="1"/>
  <c r="R20" i="14" s="1"/>
  <c r="S20" i="14" s="1"/>
  <c r="T20" i="14" s="1"/>
  <c r="U20" i="14" s="1"/>
  <c r="V20" i="14" s="1"/>
  <c r="W20" i="14" s="1"/>
  <c r="X20" i="14" s="1"/>
  <c r="Y20" i="14" s="1"/>
  <c r="Z20" i="14" s="1"/>
  <c r="AA20" i="14" s="1"/>
  <c r="AB20" i="14" s="1"/>
  <c r="AC20" i="14" s="1"/>
  <c r="AD20" i="14" s="1"/>
  <c r="AE20" i="14" s="1"/>
  <c r="AF20" i="14" s="1"/>
  <c r="H19" i="14"/>
  <c r="G19" i="14"/>
  <c r="F19" i="14"/>
  <c r="E19" i="14"/>
  <c r="D19" i="14"/>
  <c r="C19" i="14"/>
  <c r="L19" i="14" s="1"/>
  <c r="M19" i="14" s="1"/>
  <c r="N19" i="14" s="1"/>
  <c r="O19" i="14" s="1"/>
  <c r="P19" i="14" s="1"/>
  <c r="Q19" i="14" s="1"/>
  <c r="R19" i="14" s="1"/>
  <c r="S19" i="14" s="1"/>
  <c r="T19" i="14" s="1"/>
  <c r="U19" i="14" s="1"/>
  <c r="V19" i="14" s="1"/>
  <c r="W19" i="14" s="1"/>
  <c r="X19" i="14" s="1"/>
  <c r="Y19" i="14" s="1"/>
  <c r="Z19" i="14" s="1"/>
  <c r="AA19" i="14" s="1"/>
  <c r="AB19" i="14" s="1"/>
  <c r="AC19" i="14" s="1"/>
  <c r="AD19" i="14" s="1"/>
  <c r="AE19" i="14" s="1"/>
  <c r="AF19" i="14" s="1"/>
  <c r="H18" i="14"/>
  <c r="G18" i="14"/>
  <c r="F18" i="14"/>
  <c r="E18" i="14"/>
  <c r="D18" i="14"/>
  <c r="C18" i="14"/>
  <c r="H17" i="14"/>
  <c r="G17" i="14"/>
  <c r="F17" i="14"/>
  <c r="E17" i="14"/>
  <c r="D17" i="14"/>
  <c r="C17" i="14"/>
  <c r="L17" i="14" s="1"/>
  <c r="M17" i="14" s="1"/>
  <c r="N17" i="14" s="1"/>
  <c r="O17" i="14" s="1"/>
  <c r="P17" i="14" s="1"/>
  <c r="Q17" i="14" s="1"/>
  <c r="R17" i="14" s="1"/>
  <c r="S17" i="14" s="1"/>
  <c r="T17" i="14" s="1"/>
  <c r="U17" i="14" s="1"/>
  <c r="V17" i="14" s="1"/>
  <c r="W17" i="14" s="1"/>
  <c r="X17" i="14" s="1"/>
  <c r="Y17" i="14" s="1"/>
  <c r="Z17" i="14" s="1"/>
  <c r="AA17" i="14" s="1"/>
  <c r="AB17" i="14" s="1"/>
  <c r="AC17" i="14" s="1"/>
  <c r="AD17" i="14" s="1"/>
  <c r="AE17" i="14" s="1"/>
  <c r="AF17" i="14" s="1"/>
  <c r="H16" i="14"/>
  <c r="G16" i="14"/>
  <c r="F16" i="14"/>
  <c r="E16" i="14"/>
  <c r="D16" i="14"/>
  <c r="C16" i="14"/>
  <c r="L16" i="14" s="1"/>
  <c r="M16" i="14" s="1"/>
  <c r="N16" i="14" s="1"/>
  <c r="O16" i="14" s="1"/>
  <c r="P16" i="14" s="1"/>
  <c r="Q16" i="14" s="1"/>
  <c r="R16" i="14" s="1"/>
  <c r="S16" i="14" s="1"/>
  <c r="T16" i="14" s="1"/>
  <c r="U16" i="14" s="1"/>
  <c r="V16" i="14" s="1"/>
  <c r="W16" i="14" s="1"/>
  <c r="X16" i="14" s="1"/>
  <c r="Y16" i="14" s="1"/>
  <c r="Z16" i="14" s="1"/>
  <c r="AA16" i="14" s="1"/>
  <c r="AB16" i="14" s="1"/>
  <c r="AC16" i="14" s="1"/>
  <c r="AD16" i="14" s="1"/>
  <c r="AE16" i="14" s="1"/>
  <c r="AF16" i="14" s="1"/>
  <c r="D9" i="14"/>
  <c r="E9" i="14"/>
  <c r="F9" i="14"/>
  <c r="G9" i="14"/>
  <c r="D10" i="14"/>
  <c r="E10" i="14"/>
  <c r="F10" i="14"/>
  <c r="G10" i="14"/>
  <c r="D11" i="14"/>
  <c r="E11" i="14"/>
  <c r="F11" i="14"/>
  <c r="G11" i="14"/>
  <c r="D12" i="14"/>
  <c r="E12" i="14"/>
  <c r="F12" i="14"/>
  <c r="G12" i="14"/>
  <c r="D13" i="14"/>
  <c r="E13" i="14"/>
  <c r="F13" i="14"/>
  <c r="G13" i="14"/>
  <c r="C10" i="14"/>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C11" i="14"/>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C12" i="14"/>
  <c r="L12" i="14" s="1"/>
  <c r="M12" i="14" s="1"/>
  <c r="N12" i="14" s="1"/>
  <c r="O12" i="14" s="1"/>
  <c r="P12" i="14" s="1"/>
  <c r="Q12" i="14" s="1"/>
  <c r="R12" i="14" s="1"/>
  <c r="S12" i="14" s="1"/>
  <c r="T12" i="14" s="1"/>
  <c r="U12" i="14" s="1"/>
  <c r="V12" i="14" s="1"/>
  <c r="W12" i="14" s="1"/>
  <c r="X12" i="14" s="1"/>
  <c r="Y12" i="14" s="1"/>
  <c r="Z12" i="14" s="1"/>
  <c r="AA12" i="14" s="1"/>
  <c r="AB12" i="14" s="1"/>
  <c r="AC12" i="14" s="1"/>
  <c r="AD12" i="14" s="1"/>
  <c r="AE12" i="14" s="1"/>
  <c r="AF12" i="14" s="1"/>
  <c r="C13" i="14"/>
  <c r="L13" i="14" s="1"/>
  <c r="M13" i="14" s="1"/>
  <c r="N13" i="14" s="1"/>
  <c r="O13" i="14" s="1"/>
  <c r="P13" i="14" s="1"/>
  <c r="Q13" i="14" s="1"/>
  <c r="R13" i="14" s="1"/>
  <c r="S13" i="14" s="1"/>
  <c r="T13" i="14" s="1"/>
  <c r="U13" i="14" s="1"/>
  <c r="V13" i="14" s="1"/>
  <c r="W13" i="14" s="1"/>
  <c r="X13" i="14" s="1"/>
  <c r="Y13" i="14" s="1"/>
  <c r="Z13" i="14" s="1"/>
  <c r="AA13" i="14" s="1"/>
  <c r="AB13" i="14" s="1"/>
  <c r="AC13" i="14" s="1"/>
  <c r="AD13" i="14" s="1"/>
  <c r="AE13" i="14" s="1"/>
  <c r="AF13" i="14" s="1"/>
  <c r="C9" i="14"/>
  <c r="L9" i="14" s="1"/>
  <c r="M9" i="14" s="1"/>
  <c r="N9" i="14" s="1"/>
  <c r="O9" i="14" s="1"/>
  <c r="P9" i="14" s="1"/>
  <c r="Q9" i="14" s="1"/>
  <c r="R9" i="14" s="1"/>
  <c r="S9" i="14" s="1"/>
  <c r="T9" i="14" s="1"/>
  <c r="U9" i="14" s="1"/>
  <c r="V9" i="14" s="1"/>
  <c r="W9" i="14" s="1"/>
  <c r="X9" i="14" s="1"/>
  <c r="Y9" i="14" s="1"/>
  <c r="Z9" i="14" s="1"/>
  <c r="AA9" i="14" s="1"/>
  <c r="AB9" i="14" s="1"/>
  <c r="AC9" i="14" s="1"/>
  <c r="AD9" i="14" s="1"/>
  <c r="AE9" i="14" s="1"/>
  <c r="AF9" i="14" s="1"/>
  <c r="A64" i="14"/>
  <c r="A63" i="14"/>
  <c r="A62" i="14"/>
  <c r="A61" i="14"/>
  <c r="A60" i="14"/>
  <c r="J57" i="14"/>
  <c r="K57" i="14" s="1"/>
  <c r="A57" i="14"/>
  <c r="J56" i="14"/>
  <c r="K56" i="14" s="1"/>
  <c r="A56" i="14"/>
  <c r="J55" i="14"/>
  <c r="K55" i="14" s="1"/>
  <c r="A55" i="14"/>
  <c r="J54" i="14"/>
  <c r="K54" i="14" s="1"/>
  <c r="A54" i="14"/>
  <c r="J53" i="14"/>
  <c r="K53" i="14" s="1"/>
  <c r="A53" i="14"/>
  <c r="L50" i="14"/>
  <c r="M50" i="14" s="1"/>
  <c r="N50" i="14" s="1"/>
  <c r="O50" i="14" s="1"/>
  <c r="P50" i="14" s="1"/>
  <c r="Q50" i="14" s="1"/>
  <c r="R50" i="14" s="1"/>
  <c r="S50" i="14" s="1"/>
  <c r="T50" i="14" s="1"/>
  <c r="U50" i="14" s="1"/>
  <c r="V50" i="14" s="1"/>
  <c r="W50" i="14" s="1"/>
  <c r="X50" i="14" s="1"/>
  <c r="Y50" i="14" s="1"/>
  <c r="Z50" i="14" s="1"/>
  <c r="AA50" i="14" s="1"/>
  <c r="AB50" i="14" s="1"/>
  <c r="AC50" i="14" s="1"/>
  <c r="AD50" i="14" s="1"/>
  <c r="AE50" i="14" s="1"/>
  <c r="AF50" i="14" s="1"/>
  <c r="A50" i="14"/>
  <c r="A49" i="14"/>
  <c r="A48" i="14"/>
  <c r="A47" i="14"/>
  <c r="A46" i="14"/>
  <c r="A43" i="14"/>
  <c r="A42" i="14"/>
  <c r="L41" i="14"/>
  <c r="M41" i="14" s="1"/>
  <c r="N41" i="14" s="1"/>
  <c r="O41" i="14" s="1"/>
  <c r="P41" i="14" s="1"/>
  <c r="Q41" i="14" s="1"/>
  <c r="R41" i="14" s="1"/>
  <c r="S41" i="14" s="1"/>
  <c r="T41" i="14" s="1"/>
  <c r="U41" i="14" s="1"/>
  <c r="V41" i="14" s="1"/>
  <c r="W41" i="14" s="1"/>
  <c r="X41" i="14" s="1"/>
  <c r="Y41" i="14" s="1"/>
  <c r="Z41" i="14" s="1"/>
  <c r="AA41" i="14" s="1"/>
  <c r="AB41" i="14" s="1"/>
  <c r="AC41" i="14" s="1"/>
  <c r="AD41" i="14" s="1"/>
  <c r="AE41" i="14" s="1"/>
  <c r="AF41" i="14" s="1"/>
  <c r="A41" i="14"/>
  <c r="A40" i="14"/>
  <c r="A39" i="14"/>
  <c r="A36" i="14"/>
  <c r="L35" i="14"/>
  <c r="M35" i="14" s="1"/>
  <c r="N35" i="14" s="1"/>
  <c r="O35" i="14" s="1"/>
  <c r="P35" i="14" s="1"/>
  <c r="Q35" i="14" s="1"/>
  <c r="R35" i="14" s="1"/>
  <c r="S35" i="14" s="1"/>
  <c r="T35" i="14" s="1"/>
  <c r="U35" i="14" s="1"/>
  <c r="V35" i="14" s="1"/>
  <c r="W35" i="14" s="1"/>
  <c r="X35" i="14" s="1"/>
  <c r="Y35" i="14" s="1"/>
  <c r="Z35" i="14" s="1"/>
  <c r="AA35" i="14" s="1"/>
  <c r="AB35" i="14" s="1"/>
  <c r="AC35" i="14" s="1"/>
  <c r="AD35" i="14" s="1"/>
  <c r="AE35" i="14" s="1"/>
  <c r="AF35" i="14" s="1"/>
  <c r="A35" i="14"/>
  <c r="A34" i="14"/>
  <c r="A33" i="14"/>
  <c r="A32" i="14"/>
  <c r="A27" i="14"/>
  <c r="A26" i="14"/>
  <c r="A25" i="14"/>
  <c r="A24" i="14"/>
  <c r="J23" i="14"/>
  <c r="K23" i="14" s="1"/>
  <c r="A23" i="14"/>
  <c r="A20" i="14"/>
  <c r="A19" i="14"/>
  <c r="L18" i="14"/>
  <c r="M18" i="14" s="1"/>
  <c r="N18" i="14" s="1"/>
  <c r="O18" i="14" s="1"/>
  <c r="P18" i="14" s="1"/>
  <c r="Q18" i="14" s="1"/>
  <c r="R18" i="14" s="1"/>
  <c r="S18" i="14" s="1"/>
  <c r="T18" i="14" s="1"/>
  <c r="U18" i="14" s="1"/>
  <c r="V18" i="14" s="1"/>
  <c r="W18" i="14" s="1"/>
  <c r="X18" i="14" s="1"/>
  <c r="Y18" i="14" s="1"/>
  <c r="Z18" i="14" s="1"/>
  <c r="AA18" i="14" s="1"/>
  <c r="AB18" i="14" s="1"/>
  <c r="AC18" i="14" s="1"/>
  <c r="AD18" i="14" s="1"/>
  <c r="AE18" i="14" s="1"/>
  <c r="AF18" i="14" s="1"/>
  <c r="A18" i="14"/>
  <c r="A17" i="14"/>
  <c r="J16" i="14"/>
  <c r="K16" i="14" s="1"/>
  <c r="A16" i="14"/>
  <c r="A13" i="14"/>
  <c r="A12" i="14"/>
  <c r="J11" i="14"/>
  <c r="K11" i="14" s="1"/>
  <c r="A11" i="14"/>
  <c r="A10" i="14"/>
  <c r="A9" i="14"/>
  <c r="F5" i="14"/>
  <c r="G5" i="14" s="1"/>
  <c r="H5" i="14" s="1"/>
  <c r="I5" i="14" s="1"/>
  <c r="J5" i="14" s="1"/>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L57" i="2"/>
  <c r="M57" i="2" s="1"/>
  <c r="N57" i="2" s="1"/>
  <c r="O57" i="2" s="1"/>
  <c r="P57" i="2" s="1"/>
  <c r="Q57" i="2" s="1"/>
  <c r="R57" i="2" s="1"/>
  <c r="S57" i="2" s="1"/>
  <c r="T57" i="2" s="1"/>
  <c r="U57" i="2" s="1"/>
  <c r="V57" i="2" s="1"/>
  <c r="W57" i="2" s="1"/>
  <c r="X57" i="2" s="1"/>
  <c r="Y57" i="2" s="1"/>
  <c r="Z57" i="2" s="1"/>
  <c r="AA57" i="2" s="1"/>
  <c r="AB57" i="2" s="1"/>
  <c r="AC57" i="2" s="1"/>
  <c r="AD57" i="2" s="1"/>
  <c r="AE57" i="2" s="1"/>
  <c r="AF57" i="2" s="1"/>
  <c r="F57" i="2"/>
  <c r="G57" i="2" s="1"/>
  <c r="H57" i="2" s="1"/>
  <c r="I57" i="2" s="1"/>
  <c r="J57" i="2" s="1"/>
  <c r="K57" i="2" s="1"/>
  <c r="L56" i="2"/>
  <c r="M56" i="2" s="1"/>
  <c r="N56" i="2" s="1"/>
  <c r="O56" i="2" s="1"/>
  <c r="P56" i="2" s="1"/>
  <c r="Q56" i="2" s="1"/>
  <c r="R56" i="2" s="1"/>
  <c r="S56" i="2" s="1"/>
  <c r="T56" i="2" s="1"/>
  <c r="U56" i="2" s="1"/>
  <c r="V56" i="2" s="1"/>
  <c r="W56" i="2" s="1"/>
  <c r="X56" i="2" s="1"/>
  <c r="Y56" i="2" s="1"/>
  <c r="Z56" i="2" s="1"/>
  <c r="AA56" i="2" s="1"/>
  <c r="AB56" i="2" s="1"/>
  <c r="AC56" i="2" s="1"/>
  <c r="AD56" i="2" s="1"/>
  <c r="AE56" i="2" s="1"/>
  <c r="AF56" i="2" s="1"/>
  <c r="F56" i="2"/>
  <c r="G56" i="2" s="1"/>
  <c r="H56" i="2" s="1"/>
  <c r="I56" i="2" s="1"/>
  <c r="J56" i="2" s="1"/>
  <c r="K56" i="2" s="1"/>
  <c r="L55" i="2"/>
  <c r="M55" i="2" s="1"/>
  <c r="N55" i="2" s="1"/>
  <c r="O55" i="2" s="1"/>
  <c r="P55" i="2" s="1"/>
  <c r="Q55" i="2" s="1"/>
  <c r="R55" i="2" s="1"/>
  <c r="S55" i="2" s="1"/>
  <c r="T55" i="2" s="1"/>
  <c r="U55" i="2" s="1"/>
  <c r="V55" i="2" s="1"/>
  <c r="W55" i="2" s="1"/>
  <c r="X55" i="2" s="1"/>
  <c r="Y55" i="2" s="1"/>
  <c r="Z55" i="2" s="1"/>
  <c r="AA55" i="2" s="1"/>
  <c r="AB55" i="2" s="1"/>
  <c r="AC55" i="2" s="1"/>
  <c r="AD55" i="2" s="1"/>
  <c r="AE55" i="2" s="1"/>
  <c r="AF55" i="2" s="1"/>
  <c r="F55" i="2"/>
  <c r="G55" i="2" s="1"/>
  <c r="H55" i="2" s="1"/>
  <c r="I55" i="2" s="1"/>
  <c r="J55" i="2" s="1"/>
  <c r="K55" i="2" s="1"/>
  <c r="L54" i="2"/>
  <c r="M54" i="2" s="1"/>
  <c r="N54" i="2" s="1"/>
  <c r="O54" i="2" s="1"/>
  <c r="P54" i="2" s="1"/>
  <c r="Q54" i="2" s="1"/>
  <c r="R54" i="2" s="1"/>
  <c r="S54" i="2" s="1"/>
  <c r="T54" i="2" s="1"/>
  <c r="U54" i="2" s="1"/>
  <c r="V54" i="2" s="1"/>
  <c r="W54" i="2" s="1"/>
  <c r="X54" i="2" s="1"/>
  <c r="Y54" i="2" s="1"/>
  <c r="Z54" i="2" s="1"/>
  <c r="AA54" i="2" s="1"/>
  <c r="AB54" i="2" s="1"/>
  <c r="AC54" i="2" s="1"/>
  <c r="AD54" i="2" s="1"/>
  <c r="AE54" i="2" s="1"/>
  <c r="AF54" i="2" s="1"/>
  <c r="F54" i="2"/>
  <c r="F54" i="14" s="1"/>
  <c r="L53" i="2"/>
  <c r="M53" i="2" s="1"/>
  <c r="N53" i="2" s="1"/>
  <c r="O53" i="2" s="1"/>
  <c r="P53" i="2" s="1"/>
  <c r="Q53" i="2" s="1"/>
  <c r="R53" i="2" s="1"/>
  <c r="S53" i="2" s="1"/>
  <c r="T53" i="2" s="1"/>
  <c r="U53" i="2" s="1"/>
  <c r="V53" i="2" s="1"/>
  <c r="W53" i="2" s="1"/>
  <c r="X53" i="2" s="1"/>
  <c r="Y53" i="2" s="1"/>
  <c r="Z53" i="2" s="1"/>
  <c r="AA53" i="2" s="1"/>
  <c r="AB53" i="2" s="1"/>
  <c r="AC53" i="2" s="1"/>
  <c r="AD53" i="2" s="1"/>
  <c r="AE53" i="2" s="1"/>
  <c r="AF53" i="2" s="1"/>
  <c r="F53" i="2"/>
  <c r="G53" i="2" s="1"/>
  <c r="H53" i="2" s="1"/>
  <c r="I53" i="2" s="1"/>
  <c r="J53" i="2" s="1"/>
  <c r="K53" i="2" s="1"/>
  <c r="F49" i="2"/>
  <c r="G49" i="2" s="1"/>
  <c r="H49" i="2" s="1"/>
  <c r="H49" i="14" s="1"/>
  <c r="L49" i="2"/>
  <c r="M49" i="2" s="1"/>
  <c r="N49" i="2" s="1"/>
  <c r="F50" i="2"/>
  <c r="G50" i="2" s="1"/>
  <c r="L50" i="2"/>
  <c r="M50" i="2" s="1"/>
  <c r="I42" i="2"/>
  <c r="J42" i="2" s="1"/>
  <c r="K42" i="2" s="1"/>
  <c r="L42" i="2"/>
  <c r="M42" i="2" s="1"/>
  <c r="I43" i="2"/>
  <c r="J43" i="2" s="1"/>
  <c r="K43" i="2" s="1"/>
  <c r="L43" i="2"/>
  <c r="M43" i="2" s="1"/>
  <c r="H35" i="2"/>
  <c r="I35" i="2" s="1"/>
  <c r="J35" i="2" s="1"/>
  <c r="K35" i="2" s="1"/>
  <c r="L35" i="2"/>
  <c r="M35" i="2" s="1"/>
  <c r="H36" i="2"/>
  <c r="I36" i="2" s="1"/>
  <c r="J36" i="2" s="1"/>
  <c r="K36" i="2" s="1"/>
  <c r="L36" i="2"/>
  <c r="M36" i="2" s="1"/>
  <c r="F26" i="2"/>
  <c r="G26" i="2" s="1"/>
  <c r="L26" i="2"/>
  <c r="F27" i="2"/>
  <c r="G27" i="2" s="1"/>
  <c r="H27" i="2" s="1"/>
  <c r="L27" i="2"/>
  <c r="M27" i="2" s="1"/>
  <c r="I19" i="2"/>
  <c r="J19" i="2" s="1"/>
  <c r="K19" i="2" s="1"/>
  <c r="L19" i="2"/>
  <c r="I20" i="2"/>
  <c r="J20" i="2" s="1"/>
  <c r="K20" i="2" s="1"/>
  <c r="L20" i="2"/>
  <c r="M20" i="2" s="1"/>
  <c r="N20" i="2" s="1"/>
  <c r="L12" i="2"/>
  <c r="M12" i="2" s="1"/>
  <c r="L13" i="2"/>
  <c r="M13" i="2" s="1"/>
  <c r="H12" i="2"/>
  <c r="I12" i="2" s="1"/>
  <c r="J12" i="2" s="1"/>
  <c r="K12" i="2" s="1"/>
  <c r="H13" i="2"/>
  <c r="I13" i="2" s="1"/>
  <c r="J13" i="2" s="1"/>
  <c r="K13" i="2" s="1"/>
  <c r="L64" i="2"/>
  <c r="M64" i="2" s="1"/>
  <c r="N64" i="2" s="1"/>
  <c r="O64" i="2" s="1"/>
  <c r="P64" i="2" s="1"/>
  <c r="Q64" i="2" s="1"/>
  <c r="R64" i="2" s="1"/>
  <c r="S64" i="2" s="1"/>
  <c r="T64" i="2" s="1"/>
  <c r="U64" i="2" s="1"/>
  <c r="V64" i="2" s="1"/>
  <c r="W64" i="2" s="1"/>
  <c r="X64" i="2" s="1"/>
  <c r="Y64" i="2" s="1"/>
  <c r="Z64" i="2" s="1"/>
  <c r="AA64" i="2" s="1"/>
  <c r="AB64" i="2" s="1"/>
  <c r="AC64" i="2" s="1"/>
  <c r="AD64" i="2" s="1"/>
  <c r="AE64" i="2" s="1"/>
  <c r="AF64" i="2" s="1"/>
  <c r="L63" i="2"/>
  <c r="M63" i="2" s="1"/>
  <c r="N63" i="2" s="1"/>
  <c r="O63" i="2" s="1"/>
  <c r="P63" i="2" s="1"/>
  <c r="Q63" i="2" s="1"/>
  <c r="R63" i="2" s="1"/>
  <c r="S63" i="2" s="1"/>
  <c r="T63" i="2" s="1"/>
  <c r="U63" i="2" s="1"/>
  <c r="V63" i="2" s="1"/>
  <c r="W63" i="2" s="1"/>
  <c r="X63" i="2" s="1"/>
  <c r="Y63" i="2" s="1"/>
  <c r="Z63" i="2" s="1"/>
  <c r="AA63" i="2" s="1"/>
  <c r="AB63" i="2" s="1"/>
  <c r="AC63" i="2" s="1"/>
  <c r="AD63" i="2" s="1"/>
  <c r="AE63" i="2" s="1"/>
  <c r="AF63" i="2" s="1"/>
  <c r="L62" i="2"/>
  <c r="M62" i="2" s="1"/>
  <c r="N62" i="2" s="1"/>
  <c r="O62" i="2" s="1"/>
  <c r="P62" i="2" s="1"/>
  <c r="Q62" i="2" s="1"/>
  <c r="R62" i="2" s="1"/>
  <c r="S62" i="2" s="1"/>
  <c r="T62" i="2" s="1"/>
  <c r="U62" i="2" s="1"/>
  <c r="V62" i="2" s="1"/>
  <c r="W62" i="2" s="1"/>
  <c r="X62" i="2" s="1"/>
  <c r="Y62" i="2" s="1"/>
  <c r="Z62" i="2" s="1"/>
  <c r="AA62" i="2" s="1"/>
  <c r="AB62" i="2" s="1"/>
  <c r="AC62" i="2" s="1"/>
  <c r="AD62" i="2" s="1"/>
  <c r="AE62" i="2" s="1"/>
  <c r="AF62" i="2" s="1"/>
  <c r="L61" i="2"/>
  <c r="M61" i="2" s="1"/>
  <c r="N61" i="2" s="1"/>
  <c r="O61" i="2" s="1"/>
  <c r="P61" i="2" s="1"/>
  <c r="Q61" i="2" s="1"/>
  <c r="R61" i="2" s="1"/>
  <c r="S61" i="2" s="1"/>
  <c r="T61" i="2" s="1"/>
  <c r="U61" i="2" s="1"/>
  <c r="V61" i="2" s="1"/>
  <c r="W61" i="2" s="1"/>
  <c r="X61" i="2" s="1"/>
  <c r="Y61" i="2" s="1"/>
  <c r="Z61" i="2" s="1"/>
  <c r="AA61" i="2" s="1"/>
  <c r="AB61" i="2" s="1"/>
  <c r="AC61" i="2" s="1"/>
  <c r="AD61" i="2" s="1"/>
  <c r="AE61" i="2" s="1"/>
  <c r="AF61" i="2" s="1"/>
  <c r="L60" i="2"/>
  <c r="M60" i="2" s="1"/>
  <c r="N60" i="2" s="1"/>
  <c r="O60" i="2" s="1"/>
  <c r="P60" i="2" s="1"/>
  <c r="Q60" i="2" s="1"/>
  <c r="R60" i="2" s="1"/>
  <c r="S60" i="2" s="1"/>
  <c r="T60" i="2" s="1"/>
  <c r="U60" i="2" s="1"/>
  <c r="V60" i="2" s="1"/>
  <c r="W60" i="2" s="1"/>
  <c r="X60" i="2" s="1"/>
  <c r="Y60" i="2" s="1"/>
  <c r="Z60" i="2" s="1"/>
  <c r="AA60" i="2" s="1"/>
  <c r="AB60" i="2" s="1"/>
  <c r="AC60" i="2" s="1"/>
  <c r="AD60" i="2" s="1"/>
  <c r="AE60" i="2" s="1"/>
  <c r="AF60" i="2" s="1"/>
  <c r="A61" i="2"/>
  <c r="A62" i="2"/>
  <c r="A63" i="2"/>
  <c r="A64" i="2"/>
  <c r="A60" i="2"/>
  <c r="A57" i="2"/>
  <c r="A56" i="2"/>
  <c r="A55" i="2"/>
  <c r="A54" i="2"/>
  <c r="A53" i="2"/>
  <c r="A50" i="2"/>
  <c r="A49" i="2"/>
  <c r="A48" i="2"/>
  <c r="A47" i="2"/>
  <c r="A46" i="2"/>
  <c r="A43" i="2"/>
  <c r="A42" i="2"/>
  <c r="A41" i="2"/>
  <c r="A40" i="2"/>
  <c r="A39" i="2"/>
  <c r="A36" i="2"/>
  <c r="A35" i="2"/>
  <c r="A34" i="2"/>
  <c r="A33" i="2"/>
  <c r="A32" i="2"/>
  <c r="A27" i="2"/>
  <c r="A26" i="2"/>
  <c r="A25" i="2"/>
  <c r="A24" i="2"/>
  <c r="A23" i="2"/>
  <c r="A20" i="2"/>
  <c r="A19" i="2"/>
  <c r="A18" i="2"/>
  <c r="A17" i="2"/>
  <c r="A16" i="2"/>
  <c r="A10" i="2"/>
  <c r="A11" i="2"/>
  <c r="A12" i="2"/>
  <c r="A13" i="2"/>
  <c r="A9" i="2"/>
  <c r="E61" i="13"/>
  <c r="D65" i="13"/>
  <c r="D64" i="13"/>
  <c r="D62" i="13"/>
  <c r="D61" i="13"/>
  <c r="D57" i="13"/>
  <c r="D56" i="13"/>
  <c r="D50" i="13"/>
  <c r="D49" i="13"/>
  <c r="D43" i="13"/>
  <c r="D42" i="13"/>
  <c r="D36" i="13"/>
  <c r="D35" i="13"/>
  <c r="D27" i="13"/>
  <c r="D26" i="13"/>
  <c r="D20" i="13"/>
  <c r="D19" i="13"/>
  <c r="D13" i="13"/>
  <c r="D12" i="13"/>
  <c r="D11" i="13"/>
  <c r="D10" i="13"/>
  <c r="B65" i="13"/>
  <c r="C65" i="13" s="1"/>
  <c r="B64" i="13"/>
  <c r="B63" i="13"/>
  <c r="B62" i="13"/>
  <c r="B61" i="13"/>
  <c r="B57" i="13"/>
  <c r="C57" i="13" s="1"/>
  <c r="B56" i="13"/>
  <c r="C56" i="13" s="1"/>
  <c r="B55" i="13"/>
  <c r="C55" i="13" s="1"/>
  <c r="B54" i="13"/>
  <c r="B53" i="13"/>
  <c r="B50" i="13"/>
  <c r="C50" i="13" s="1"/>
  <c r="B49" i="13"/>
  <c r="C49" i="13" s="1"/>
  <c r="B48" i="13"/>
  <c r="C48" i="13" s="1"/>
  <c r="B47" i="13"/>
  <c r="B46" i="13"/>
  <c r="C46" i="13" s="1"/>
  <c r="B43" i="13"/>
  <c r="C43" i="13" s="1"/>
  <c r="B42" i="13"/>
  <c r="C42" i="13" s="1"/>
  <c r="B41" i="13"/>
  <c r="B40" i="13"/>
  <c r="C40" i="13" s="1"/>
  <c r="B39" i="13"/>
  <c r="B36" i="13"/>
  <c r="C36" i="13" s="1"/>
  <c r="B35" i="13"/>
  <c r="C35" i="13" s="1"/>
  <c r="B34" i="13"/>
  <c r="C34" i="13" s="1"/>
  <c r="B33" i="13"/>
  <c r="C33" i="13" s="1"/>
  <c r="B32" i="13"/>
  <c r="C32" i="13" s="1"/>
  <c r="B27" i="13"/>
  <c r="B26" i="13"/>
  <c r="B25" i="13"/>
  <c r="C25" i="13" s="1"/>
  <c r="B24" i="13"/>
  <c r="C24" i="13" s="1"/>
  <c r="B23" i="13"/>
  <c r="C23" i="13" s="1"/>
  <c r="B20" i="13"/>
  <c r="C20" i="13" s="1"/>
  <c r="B19" i="13"/>
  <c r="B18" i="13"/>
  <c r="B17" i="13"/>
  <c r="B16" i="13"/>
  <c r="B10" i="13"/>
  <c r="B11" i="13"/>
  <c r="B12" i="13"/>
  <c r="C12" i="13" s="1"/>
  <c r="B13" i="13"/>
  <c r="C13" i="13" s="1"/>
  <c r="B9" i="13"/>
  <c r="C9" i="13" s="1"/>
  <c r="A9" i="13"/>
  <c r="A10" i="13"/>
  <c r="A11" i="13"/>
  <c r="A12" i="13"/>
  <c r="A13" i="13"/>
  <c r="A16" i="13"/>
  <c r="A17" i="13"/>
  <c r="A18" i="13"/>
  <c r="A19" i="13"/>
  <c r="A20" i="13"/>
  <c r="A23" i="13"/>
  <c r="A24" i="13"/>
  <c r="A25" i="13"/>
  <c r="A26" i="13"/>
  <c r="A27" i="13"/>
  <c r="A65" i="13"/>
  <c r="C64" i="13"/>
  <c r="A64" i="13"/>
  <c r="C63" i="13"/>
  <c r="A63" i="13"/>
  <c r="C62" i="13"/>
  <c r="E62" i="13" s="1"/>
  <c r="F62" i="13" s="1"/>
  <c r="G62" i="13" s="1"/>
  <c r="H62" i="13" s="1"/>
  <c r="I62" i="13" s="1"/>
  <c r="J62" i="13" s="1"/>
  <c r="K62" i="13" s="1"/>
  <c r="L62" i="13" s="1"/>
  <c r="M62" i="13" s="1"/>
  <c r="N62" i="13" s="1"/>
  <c r="O62" i="13" s="1"/>
  <c r="P62" i="13" s="1"/>
  <c r="Q62" i="13" s="1"/>
  <c r="R62" i="13" s="1"/>
  <c r="S62" i="13" s="1"/>
  <c r="T62" i="13" s="1"/>
  <c r="U62" i="13" s="1"/>
  <c r="V62" i="13" s="1"/>
  <c r="W62" i="13" s="1"/>
  <c r="X62" i="13" s="1"/>
  <c r="Y62" i="13" s="1"/>
  <c r="Z62" i="13" s="1"/>
  <c r="AA62" i="13" s="1"/>
  <c r="AB62" i="13" s="1"/>
  <c r="A62" i="13"/>
  <c r="C61" i="13"/>
  <c r="F61" i="13" s="1"/>
  <c r="G61" i="13" s="1"/>
  <c r="H61" i="13" s="1"/>
  <c r="I61" i="13" s="1"/>
  <c r="J61" i="13" s="1"/>
  <c r="K61" i="13" s="1"/>
  <c r="L61" i="13" s="1"/>
  <c r="M61" i="13" s="1"/>
  <c r="N61" i="13" s="1"/>
  <c r="O61" i="13" s="1"/>
  <c r="P61" i="13" s="1"/>
  <c r="Q61" i="13" s="1"/>
  <c r="R61" i="13" s="1"/>
  <c r="S61" i="13" s="1"/>
  <c r="T61" i="13" s="1"/>
  <c r="U61" i="13" s="1"/>
  <c r="V61" i="13" s="1"/>
  <c r="W61" i="13" s="1"/>
  <c r="X61" i="13" s="1"/>
  <c r="Y61" i="13" s="1"/>
  <c r="Z61" i="13" s="1"/>
  <c r="AA61" i="13" s="1"/>
  <c r="AB61" i="13" s="1"/>
  <c r="A61" i="13"/>
  <c r="A57" i="13"/>
  <c r="A56" i="13"/>
  <c r="A55" i="13"/>
  <c r="C54" i="13"/>
  <c r="A54" i="13"/>
  <c r="C53" i="13"/>
  <c r="A53" i="13"/>
  <c r="A50" i="13"/>
  <c r="A49" i="13"/>
  <c r="A48" i="13"/>
  <c r="C47" i="13"/>
  <c r="A47" i="13"/>
  <c r="A46" i="13"/>
  <c r="A43" i="13"/>
  <c r="A42" i="13"/>
  <c r="C41" i="13"/>
  <c r="A41" i="13"/>
  <c r="A40" i="13"/>
  <c r="C39" i="13"/>
  <c r="A39" i="13"/>
  <c r="A36" i="13"/>
  <c r="A35" i="13"/>
  <c r="A34" i="13"/>
  <c r="A33" i="13"/>
  <c r="A32" i="13"/>
  <c r="C27" i="13"/>
  <c r="C26" i="13"/>
  <c r="C19" i="13"/>
  <c r="C18" i="13"/>
  <c r="C17" i="13"/>
  <c r="C16" i="13"/>
  <c r="C11" i="13"/>
  <c r="C10" i="13"/>
  <c r="E4" i="13"/>
  <c r="F4" i="13" s="1"/>
  <c r="G4" i="13" s="1"/>
  <c r="H4" i="13" s="1"/>
  <c r="I4" i="13" s="1"/>
  <c r="J4" i="13" s="1"/>
  <c r="K4" i="13" s="1"/>
  <c r="L4" i="13" s="1"/>
  <c r="M4" i="13" s="1"/>
  <c r="N4" i="13" s="1"/>
  <c r="O4" i="13" s="1"/>
  <c r="P4" i="13" s="1"/>
  <c r="Q4" i="13" s="1"/>
  <c r="R4" i="13" s="1"/>
  <c r="S4" i="13" s="1"/>
  <c r="T4" i="13" s="1"/>
  <c r="U4" i="13" s="1"/>
  <c r="V4" i="13" s="1"/>
  <c r="W4" i="13" s="1"/>
  <c r="X4" i="13" s="1"/>
  <c r="Y4" i="13" s="1"/>
  <c r="Z4" i="13" s="1"/>
  <c r="AA4" i="13" s="1"/>
  <c r="AB4" i="13" s="1"/>
  <c r="C65" i="7"/>
  <c r="C64" i="7"/>
  <c r="C63" i="7"/>
  <c r="D63" i="7" s="1"/>
  <c r="E63" i="7" s="1"/>
  <c r="F63" i="7" s="1"/>
  <c r="G63" i="7" s="1"/>
  <c r="H63" i="7" s="1"/>
  <c r="I63" i="7" s="1"/>
  <c r="J63" i="7" s="1"/>
  <c r="K63" i="7" s="1"/>
  <c r="L63" i="7" s="1"/>
  <c r="M63" i="7" s="1"/>
  <c r="N63" i="7" s="1"/>
  <c r="O63" i="7" s="1"/>
  <c r="P63" i="7" s="1"/>
  <c r="Q63" i="7" s="1"/>
  <c r="R63" i="7" s="1"/>
  <c r="S63" i="7" s="1"/>
  <c r="T63" i="7" s="1"/>
  <c r="U63" i="7" s="1"/>
  <c r="V63" i="7" s="1"/>
  <c r="W63" i="7" s="1"/>
  <c r="X63" i="7" s="1"/>
  <c r="Y63" i="7" s="1"/>
  <c r="Z63" i="7" s="1"/>
  <c r="AA63" i="7" s="1"/>
  <c r="AB63" i="7" s="1"/>
  <c r="C62" i="7"/>
  <c r="D62" i="7" s="1"/>
  <c r="E62" i="7" s="1"/>
  <c r="F62" i="7" s="1"/>
  <c r="G62" i="7" s="1"/>
  <c r="H62" i="7" s="1"/>
  <c r="I62" i="7" s="1"/>
  <c r="J62" i="7" s="1"/>
  <c r="K62" i="7" s="1"/>
  <c r="L62" i="7" s="1"/>
  <c r="M62" i="7" s="1"/>
  <c r="N62" i="7" s="1"/>
  <c r="O62" i="7" s="1"/>
  <c r="P62" i="7" s="1"/>
  <c r="Q62" i="7" s="1"/>
  <c r="R62" i="7" s="1"/>
  <c r="S62" i="7" s="1"/>
  <c r="T62" i="7" s="1"/>
  <c r="U62" i="7" s="1"/>
  <c r="V62" i="7" s="1"/>
  <c r="W62" i="7" s="1"/>
  <c r="X62" i="7" s="1"/>
  <c r="Y62" i="7" s="1"/>
  <c r="Z62" i="7" s="1"/>
  <c r="AA62" i="7" s="1"/>
  <c r="AB62" i="7" s="1"/>
  <c r="C61" i="7"/>
  <c r="D61" i="7" s="1"/>
  <c r="E61" i="7" s="1"/>
  <c r="F61" i="7" s="1"/>
  <c r="G61" i="7" s="1"/>
  <c r="H61" i="7" s="1"/>
  <c r="I61" i="7" s="1"/>
  <c r="J61" i="7" s="1"/>
  <c r="K61" i="7" s="1"/>
  <c r="L61" i="7" s="1"/>
  <c r="M61" i="7" s="1"/>
  <c r="N61" i="7" s="1"/>
  <c r="O61" i="7" s="1"/>
  <c r="P61" i="7" s="1"/>
  <c r="Q61" i="7" s="1"/>
  <c r="R61" i="7" s="1"/>
  <c r="S61" i="7" s="1"/>
  <c r="T61" i="7" s="1"/>
  <c r="U61" i="7" s="1"/>
  <c r="V61" i="7" s="1"/>
  <c r="W61" i="7" s="1"/>
  <c r="X61" i="7" s="1"/>
  <c r="Y61" i="7" s="1"/>
  <c r="Z61" i="7" s="1"/>
  <c r="AA61" i="7" s="1"/>
  <c r="AB61" i="7" s="1"/>
  <c r="C57" i="7"/>
  <c r="C56" i="7"/>
  <c r="D55" i="7"/>
  <c r="E55" i="7" s="1"/>
  <c r="F55" i="7" s="1"/>
  <c r="G55" i="7" s="1"/>
  <c r="H55" i="7" s="1"/>
  <c r="I55" i="7" s="1"/>
  <c r="J55" i="7" s="1"/>
  <c r="K55" i="7" s="1"/>
  <c r="L55" i="7" s="1"/>
  <c r="M55" i="7" s="1"/>
  <c r="N55" i="7" s="1"/>
  <c r="O55" i="7" s="1"/>
  <c r="P55" i="7" s="1"/>
  <c r="Q55" i="7" s="1"/>
  <c r="R55" i="7" s="1"/>
  <c r="S55" i="7" s="1"/>
  <c r="T55" i="7" s="1"/>
  <c r="U55" i="7" s="1"/>
  <c r="V55" i="7" s="1"/>
  <c r="W55" i="7" s="1"/>
  <c r="X55" i="7" s="1"/>
  <c r="Y55" i="7" s="1"/>
  <c r="Z55" i="7" s="1"/>
  <c r="AA55" i="7" s="1"/>
  <c r="AB55" i="7" s="1"/>
  <c r="C55" i="7"/>
  <c r="C54" i="7"/>
  <c r="D54" i="7" s="1"/>
  <c r="E54" i="7" s="1"/>
  <c r="F54" i="7" s="1"/>
  <c r="G54" i="7" s="1"/>
  <c r="H54" i="7" s="1"/>
  <c r="I54" i="7" s="1"/>
  <c r="J54" i="7" s="1"/>
  <c r="K54" i="7" s="1"/>
  <c r="L54" i="7" s="1"/>
  <c r="M54" i="7" s="1"/>
  <c r="N54" i="7" s="1"/>
  <c r="O54" i="7" s="1"/>
  <c r="P54" i="7" s="1"/>
  <c r="Q54" i="7" s="1"/>
  <c r="R54" i="7" s="1"/>
  <c r="S54" i="7" s="1"/>
  <c r="T54" i="7" s="1"/>
  <c r="U54" i="7" s="1"/>
  <c r="V54" i="7" s="1"/>
  <c r="W54" i="7" s="1"/>
  <c r="X54" i="7" s="1"/>
  <c r="Y54" i="7" s="1"/>
  <c r="Z54" i="7" s="1"/>
  <c r="AA54" i="7" s="1"/>
  <c r="AB54" i="7" s="1"/>
  <c r="C53" i="7"/>
  <c r="D53" i="7" s="1"/>
  <c r="E53" i="7" s="1"/>
  <c r="F53" i="7" s="1"/>
  <c r="G53" i="7" s="1"/>
  <c r="H53" i="7" s="1"/>
  <c r="I53" i="7" s="1"/>
  <c r="J53" i="7" s="1"/>
  <c r="K53" i="7" s="1"/>
  <c r="L53" i="7" s="1"/>
  <c r="M53" i="7" s="1"/>
  <c r="N53" i="7" s="1"/>
  <c r="O53" i="7" s="1"/>
  <c r="P53" i="7" s="1"/>
  <c r="Q53" i="7" s="1"/>
  <c r="R53" i="7" s="1"/>
  <c r="S53" i="7" s="1"/>
  <c r="T53" i="7" s="1"/>
  <c r="U53" i="7" s="1"/>
  <c r="V53" i="7" s="1"/>
  <c r="W53" i="7" s="1"/>
  <c r="X53" i="7" s="1"/>
  <c r="Y53" i="7" s="1"/>
  <c r="Z53" i="7" s="1"/>
  <c r="AA53" i="7" s="1"/>
  <c r="AB53" i="7" s="1"/>
  <c r="C50" i="7"/>
  <c r="C49" i="7"/>
  <c r="C48" i="7"/>
  <c r="D48" i="7" s="1"/>
  <c r="E48" i="7" s="1"/>
  <c r="F48" i="7" s="1"/>
  <c r="G48" i="7" s="1"/>
  <c r="H48" i="7" s="1"/>
  <c r="I48" i="7" s="1"/>
  <c r="J48" i="7" s="1"/>
  <c r="K48" i="7" s="1"/>
  <c r="L48" i="7" s="1"/>
  <c r="M48" i="7" s="1"/>
  <c r="N48" i="7" s="1"/>
  <c r="O48" i="7" s="1"/>
  <c r="P48" i="7" s="1"/>
  <c r="Q48" i="7" s="1"/>
  <c r="R48" i="7" s="1"/>
  <c r="S48" i="7" s="1"/>
  <c r="T48" i="7" s="1"/>
  <c r="U48" i="7" s="1"/>
  <c r="V48" i="7" s="1"/>
  <c r="W48" i="7" s="1"/>
  <c r="X48" i="7" s="1"/>
  <c r="Y48" i="7" s="1"/>
  <c r="Z48" i="7" s="1"/>
  <c r="AA48" i="7" s="1"/>
  <c r="AB48" i="7" s="1"/>
  <c r="C47" i="7"/>
  <c r="D47" i="7" s="1"/>
  <c r="E47" i="7" s="1"/>
  <c r="F47" i="7" s="1"/>
  <c r="G47" i="7" s="1"/>
  <c r="H47" i="7" s="1"/>
  <c r="I47" i="7" s="1"/>
  <c r="J47" i="7" s="1"/>
  <c r="K47" i="7" s="1"/>
  <c r="L47" i="7" s="1"/>
  <c r="M47" i="7" s="1"/>
  <c r="N47" i="7" s="1"/>
  <c r="O47" i="7" s="1"/>
  <c r="P47" i="7" s="1"/>
  <c r="Q47" i="7" s="1"/>
  <c r="R47" i="7" s="1"/>
  <c r="S47" i="7" s="1"/>
  <c r="T47" i="7" s="1"/>
  <c r="U47" i="7" s="1"/>
  <c r="V47" i="7" s="1"/>
  <c r="W47" i="7" s="1"/>
  <c r="X47" i="7" s="1"/>
  <c r="Y47" i="7" s="1"/>
  <c r="Z47" i="7" s="1"/>
  <c r="AA47" i="7" s="1"/>
  <c r="AB47" i="7" s="1"/>
  <c r="C46" i="7"/>
  <c r="D46" i="7" s="1"/>
  <c r="E46" i="7" s="1"/>
  <c r="F46" i="7" s="1"/>
  <c r="G46" i="7" s="1"/>
  <c r="H46" i="7" s="1"/>
  <c r="I46" i="7" s="1"/>
  <c r="J46" i="7" s="1"/>
  <c r="K46" i="7" s="1"/>
  <c r="L46" i="7" s="1"/>
  <c r="M46" i="7" s="1"/>
  <c r="N46" i="7" s="1"/>
  <c r="O46" i="7" s="1"/>
  <c r="P46" i="7" s="1"/>
  <c r="Q46" i="7" s="1"/>
  <c r="R46" i="7" s="1"/>
  <c r="S46" i="7" s="1"/>
  <c r="T46" i="7" s="1"/>
  <c r="U46" i="7" s="1"/>
  <c r="V46" i="7" s="1"/>
  <c r="W46" i="7" s="1"/>
  <c r="X46" i="7" s="1"/>
  <c r="Y46" i="7" s="1"/>
  <c r="Z46" i="7" s="1"/>
  <c r="AA46" i="7" s="1"/>
  <c r="AB46" i="7" s="1"/>
  <c r="C43" i="7"/>
  <c r="C42" i="7"/>
  <c r="C41" i="7"/>
  <c r="D41" i="7" s="1"/>
  <c r="E41" i="7" s="1"/>
  <c r="F41" i="7" s="1"/>
  <c r="G41" i="7" s="1"/>
  <c r="H41" i="7" s="1"/>
  <c r="I41" i="7" s="1"/>
  <c r="J41" i="7" s="1"/>
  <c r="K41" i="7" s="1"/>
  <c r="L41" i="7" s="1"/>
  <c r="M41" i="7" s="1"/>
  <c r="N41" i="7" s="1"/>
  <c r="O41" i="7" s="1"/>
  <c r="P41" i="7" s="1"/>
  <c r="Q41" i="7" s="1"/>
  <c r="R41" i="7" s="1"/>
  <c r="S41" i="7" s="1"/>
  <c r="T41" i="7" s="1"/>
  <c r="U41" i="7" s="1"/>
  <c r="V41" i="7" s="1"/>
  <c r="W41" i="7" s="1"/>
  <c r="X41" i="7" s="1"/>
  <c r="Y41" i="7" s="1"/>
  <c r="Z41" i="7" s="1"/>
  <c r="AA41" i="7" s="1"/>
  <c r="AB41" i="7" s="1"/>
  <c r="C40" i="7"/>
  <c r="D40" i="7" s="1"/>
  <c r="E40" i="7" s="1"/>
  <c r="F40" i="7" s="1"/>
  <c r="G40" i="7" s="1"/>
  <c r="H40" i="7" s="1"/>
  <c r="I40" i="7" s="1"/>
  <c r="J40" i="7" s="1"/>
  <c r="K40" i="7" s="1"/>
  <c r="L40" i="7" s="1"/>
  <c r="M40" i="7" s="1"/>
  <c r="N40" i="7" s="1"/>
  <c r="O40" i="7" s="1"/>
  <c r="P40" i="7" s="1"/>
  <c r="Q40" i="7" s="1"/>
  <c r="R40" i="7" s="1"/>
  <c r="S40" i="7" s="1"/>
  <c r="T40" i="7" s="1"/>
  <c r="U40" i="7" s="1"/>
  <c r="V40" i="7" s="1"/>
  <c r="W40" i="7" s="1"/>
  <c r="X40" i="7" s="1"/>
  <c r="Y40" i="7" s="1"/>
  <c r="Z40" i="7" s="1"/>
  <c r="AA40" i="7" s="1"/>
  <c r="AB40" i="7" s="1"/>
  <c r="C39" i="7"/>
  <c r="D39" i="7" s="1"/>
  <c r="E39" i="7" s="1"/>
  <c r="F39" i="7" s="1"/>
  <c r="G39" i="7" s="1"/>
  <c r="H39" i="7" s="1"/>
  <c r="I39" i="7" s="1"/>
  <c r="J39" i="7" s="1"/>
  <c r="K39" i="7" s="1"/>
  <c r="L39" i="7" s="1"/>
  <c r="M39" i="7" s="1"/>
  <c r="N39" i="7" s="1"/>
  <c r="O39" i="7" s="1"/>
  <c r="P39" i="7" s="1"/>
  <c r="Q39" i="7" s="1"/>
  <c r="R39" i="7" s="1"/>
  <c r="S39" i="7" s="1"/>
  <c r="T39" i="7" s="1"/>
  <c r="U39" i="7" s="1"/>
  <c r="V39" i="7" s="1"/>
  <c r="W39" i="7" s="1"/>
  <c r="X39" i="7" s="1"/>
  <c r="Y39" i="7" s="1"/>
  <c r="Z39" i="7" s="1"/>
  <c r="AA39" i="7" s="1"/>
  <c r="AB39" i="7" s="1"/>
  <c r="C36" i="7"/>
  <c r="C35" i="7"/>
  <c r="C34" i="7"/>
  <c r="D34" i="7" s="1"/>
  <c r="E34" i="7" s="1"/>
  <c r="F34" i="7" s="1"/>
  <c r="G34" i="7" s="1"/>
  <c r="H34" i="7" s="1"/>
  <c r="I34" i="7" s="1"/>
  <c r="J34" i="7" s="1"/>
  <c r="K34" i="7" s="1"/>
  <c r="L34" i="7" s="1"/>
  <c r="M34" i="7" s="1"/>
  <c r="N34" i="7" s="1"/>
  <c r="O34" i="7" s="1"/>
  <c r="P34" i="7" s="1"/>
  <c r="Q34" i="7" s="1"/>
  <c r="R34" i="7" s="1"/>
  <c r="S34" i="7" s="1"/>
  <c r="T34" i="7" s="1"/>
  <c r="U34" i="7" s="1"/>
  <c r="V34" i="7" s="1"/>
  <c r="W34" i="7" s="1"/>
  <c r="X34" i="7" s="1"/>
  <c r="Y34" i="7" s="1"/>
  <c r="Z34" i="7" s="1"/>
  <c r="AA34" i="7" s="1"/>
  <c r="AB34" i="7" s="1"/>
  <c r="C33" i="7"/>
  <c r="D33" i="7" s="1"/>
  <c r="E33" i="7" s="1"/>
  <c r="F33" i="7" s="1"/>
  <c r="G33" i="7" s="1"/>
  <c r="H33" i="7" s="1"/>
  <c r="I33" i="7" s="1"/>
  <c r="J33" i="7" s="1"/>
  <c r="K33" i="7" s="1"/>
  <c r="L33" i="7" s="1"/>
  <c r="M33" i="7" s="1"/>
  <c r="N33" i="7" s="1"/>
  <c r="O33" i="7" s="1"/>
  <c r="P33" i="7" s="1"/>
  <c r="Q33" i="7" s="1"/>
  <c r="R33" i="7" s="1"/>
  <c r="S33" i="7" s="1"/>
  <c r="T33" i="7" s="1"/>
  <c r="U33" i="7" s="1"/>
  <c r="V33" i="7" s="1"/>
  <c r="W33" i="7" s="1"/>
  <c r="X33" i="7" s="1"/>
  <c r="Y33" i="7" s="1"/>
  <c r="Z33" i="7" s="1"/>
  <c r="AA33" i="7" s="1"/>
  <c r="AB33" i="7" s="1"/>
  <c r="C32" i="7"/>
  <c r="D32" i="7" s="1"/>
  <c r="E32" i="7" s="1"/>
  <c r="F32" i="7" s="1"/>
  <c r="G32" i="7" s="1"/>
  <c r="H32" i="7" s="1"/>
  <c r="I32" i="7" s="1"/>
  <c r="J32" i="7" s="1"/>
  <c r="K32" i="7" s="1"/>
  <c r="L32" i="7" s="1"/>
  <c r="M32" i="7" s="1"/>
  <c r="N32" i="7" s="1"/>
  <c r="O32" i="7" s="1"/>
  <c r="P32" i="7" s="1"/>
  <c r="Q32" i="7" s="1"/>
  <c r="R32" i="7" s="1"/>
  <c r="S32" i="7" s="1"/>
  <c r="T32" i="7" s="1"/>
  <c r="U32" i="7" s="1"/>
  <c r="V32" i="7" s="1"/>
  <c r="W32" i="7" s="1"/>
  <c r="X32" i="7" s="1"/>
  <c r="Y32" i="7" s="1"/>
  <c r="Z32" i="7" s="1"/>
  <c r="AA32" i="7" s="1"/>
  <c r="AB32" i="7" s="1"/>
  <c r="C27" i="7"/>
  <c r="C26" i="7"/>
  <c r="C25" i="7"/>
  <c r="D25" i="7" s="1"/>
  <c r="E25" i="7" s="1"/>
  <c r="F25" i="7" s="1"/>
  <c r="G25" i="7" s="1"/>
  <c r="H25" i="7" s="1"/>
  <c r="I25" i="7" s="1"/>
  <c r="J25" i="7" s="1"/>
  <c r="K25" i="7" s="1"/>
  <c r="L25" i="7" s="1"/>
  <c r="M25" i="7" s="1"/>
  <c r="N25" i="7" s="1"/>
  <c r="O25" i="7" s="1"/>
  <c r="P25" i="7" s="1"/>
  <c r="Q25" i="7" s="1"/>
  <c r="R25" i="7" s="1"/>
  <c r="S25" i="7" s="1"/>
  <c r="T25" i="7" s="1"/>
  <c r="U25" i="7" s="1"/>
  <c r="V25" i="7" s="1"/>
  <c r="W25" i="7" s="1"/>
  <c r="X25" i="7" s="1"/>
  <c r="Y25" i="7" s="1"/>
  <c r="Z25" i="7" s="1"/>
  <c r="AA25" i="7" s="1"/>
  <c r="AB25" i="7" s="1"/>
  <c r="C24" i="7"/>
  <c r="D24" i="7" s="1"/>
  <c r="E24" i="7" s="1"/>
  <c r="F24" i="7" s="1"/>
  <c r="G24" i="7" s="1"/>
  <c r="H24" i="7" s="1"/>
  <c r="I24" i="7" s="1"/>
  <c r="J24" i="7" s="1"/>
  <c r="K24" i="7" s="1"/>
  <c r="L24" i="7" s="1"/>
  <c r="M24" i="7" s="1"/>
  <c r="N24" i="7" s="1"/>
  <c r="O24" i="7" s="1"/>
  <c r="P24" i="7" s="1"/>
  <c r="Q24" i="7" s="1"/>
  <c r="R24" i="7" s="1"/>
  <c r="S24" i="7" s="1"/>
  <c r="T24" i="7" s="1"/>
  <c r="U24" i="7" s="1"/>
  <c r="V24" i="7" s="1"/>
  <c r="W24" i="7" s="1"/>
  <c r="X24" i="7" s="1"/>
  <c r="Y24" i="7" s="1"/>
  <c r="Z24" i="7" s="1"/>
  <c r="AA24" i="7" s="1"/>
  <c r="AB24" i="7" s="1"/>
  <c r="C23" i="7"/>
  <c r="D23" i="7" s="1"/>
  <c r="E23" i="7" s="1"/>
  <c r="F23" i="7" s="1"/>
  <c r="G23" i="7" s="1"/>
  <c r="H23" i="7" s="1"/>
  <c r="I23" i="7" s="1"/>
  <c r="J23" i="7" s="1"/>
  <c r="K23" i="7" s="1"/>
  <c r="L23" i="7" s="1"/>
  <c r="M23" i="7" s="1"/>
  <c r="N23" i="7" s="1"/>
  <c r="O23" i="7" s="1"/>
  <c r="P23" i="7" s="1"/>
  <c r="Q23" i="7" s="1"/>
  <c r="R23" i="7" s="1"/>
  <c r="S23" i="7" s="1"/>
  <c r="T23" i="7" s="1"/>
  <c r="U23" i="7" s="1"/>
  <c r="V23" i="7" s="1"/>
  <c r="W23" i="7" s="1"/>
  <c r="X23" i="7" s="1"/>
  <c r="Y23" i="7" s="1"/>
  <c r="Z23" i="7" s="1"/>
  <c r="AA23" i="7" s="1"/>
  <c r="AB23" i="7" s="1"/>
  <c r="C20" i="7"/>
  <c r="C19" i="7"/>
  <c r="C18" i="7"/>
  <c r="D18" i="7" s="1"/>
  <c r="E18" i="7" s="1"/>
  <c r="F18" i="7" s="1"/>
  <c r="G18" i="7" s="1"/>
  <c r="H18" i="7" s="1"/>
  <c r="I18" i="7" s="1"/>
  <c r="J18" i="7" s="1"/>
  <c r="K18" i="7" s="1"/>
  <c r="L18" i="7" s="1"/>
  <c r="M18" i="7" s="1"/>
  <c r="N18" i="7" s="1"/>
  <c r="O18" i="7" s="1"/>
  <c r="P18" i="7" s="1"/>
  <c r="Q18" i="7" s="1"/>
  <c r="R18" i="7" s="1"/>
  <c r="S18" i="7" s="1"/>
  <c r="T18" i="7" s="1"/>
  <c r="U18" i="7" s="1"/>
  <c r="V18" i="7" s="1"/>
  <c r="W18" i="7" s="1"/>
  <c r="X18" i="7" s="1"/>
  <c r="Y18" i="7" s="1"/>
  <c r="Z18" i="7" s="1"/>
  <c r="AA18" i="7" s="1"/>
  <c r="AB18" i="7" s="1"/>
  <c r="C17" i="7"/>
  <c r="D17" i="7" s="1"/>
  <c r="E17" i="7" s="1"/>
  <c r="F17" i="7" s="1"/>
  <c r="G17" i="7" s="1"/>
  <c r="H17" i="7" s="1"/>
  <c r="I17" i="7" s="1"/>
  <c r="J17" i="7" s="1"/>
  <c r="K17" i="7" s="1"/>
  <c r="L17" i="7" s="1"/>
  <c r="M17" i="7" s="1"/>
  <c r="N17" i="7" s="1"/>
  <c r="O17" i="7" s="1"/>
  <c r="P17" i="7" s="1"/>
  <c r="Q17" i="7" s="1"/>
  <c r="R17" i="7" s="1"/>
  <c r="S17" i="7" s="1"/>
  <c r="T17" i="7" s="1"/>
  <c r="U17" i="7" s="1"/>
  <c r="V17" i="7" s="1"/>
  <c r="W17" i="7" s="1"/>
  <c r="X17" i="7" s="1"/>
  <c r="Y17" i="7" s="1"/>
  <c r="Z17" i="7" s="1"/>
  <c r="AA17" i="7" s="1"/>
  <c r="AB17" i="7" s="1"/>
  <c r="C16" i="7"/>
  <c r="D16" i="7" s="1"/>
  <c r="E16" i="7" s="1"/>
  <c r="F16" i="7" s="1"/>
  <c r="G16" i="7" s="1"/>
  <c r="H16" i="7" s="1"/>
  <c r="I16" i="7" s="1"/>
  <c r="J16" i="7" s="1"/>
  <c r="K16" i="7" s="1"/>
  <c r="L16" i="7" s="1"/>
  <c r="M16" i="7" s="1"/>
  <c r="N16" i="7" s="1"/>
  <c r="O16" i="7" s="1"/>
  <c r="P16" i="7" s="1"/>
  <c r="Q16" i="7" s="1"/>
  <c r="R16" i="7" s="1"/>
  <c r="S16" i="7" s="1"/>
  <c r="T16" i="7" s="1"/>
  <c r="U16" i="7" s="1"/>
  <c r="V16" i="7" s="1"/>
  <c r="W16" i="7" s="1"/>
  <c r="X16" i="7" s="1"/>
  <c r="Y16" i="7" s="1"/>
  <c r="Z16" i="7" s="1"/>
  <c r="AA16" i="7" s="1"/>
  <c r="AB16" i="7" s="1"/>
  <c r="A65" i="7"/>
  <c r="A64" i="7"/>
  <c r="A63" i="7"/>
  <c r="A62" i="7"/>
  <c r="A61" i="7"/>
  <c r="A57" i="7"/>
  <c r="A56" i="7"/>
  <c r="A55" i="7"/>
  <c r="A54" i="7"/>
  <c r="A53" i="7"/>
  <c r="A50" i="7"/>
  <c r="A49" i="7"/>
  <c r="A48" i="7"/>
  <c r="A47" i="7"/>
  <c r="A46" i="7"/>
  <c r="A43" i="7"/>
  <c r="A42" i="7"/>
  <c r="A41" i="7"/>
  <c r="A40" i="7"/>
  <c r="A39" i="7"/>
  <c r="A36" i="7"/>
  <c r="A35" i="7"/>
  <c r="A34" i="7"/>
  <c r="A33" i="7"/>
  <c r="A32" i="7"/>
  <c r="A27" i="7"/>
  <c r="A26" i="7"/>
  <c r="A25" i="7"/>
  <c r="A24" i="7"/>
  <c r="A23" i="7"/>
  <c r="A20" i="7"/>
  <c r="A19" i="7"/>
  <c r="A18" i="7"/>
  <c r="A17" i="7"/>
  <c r="A16" i="7"/>
  <c r="A10" i="7"/>
  <c r="A11" i="7"/>
  <c r="A12" i="7"/>
  <c r="A13" i="7"/>
  <c r="A9" i="7"/>
  <c r="A68" i="12"/>
  <c r="A67" i="12"/>
  <c r="A66" i="12"/>
  <c r="A65" i="12"/>
  <c r="A64" i="12"/>
  <c r="A60" i="12"/>
  <c r="A59" i="12"/>
  <c r="A58" i="12"/>
  <c r="A57" i="12"/>
  <c r="A56" i="12"/>
  <c r="A53" i="12"/>
  <c r="A52" i="12"/>
  <c r="A51" i="12"/>
  <c r="A50" i="12"/>
  <c r="A49" i="12"/>
  <c r="A46" i="12"/>
  <c r="A45" i="12"/>
  <c r="A44" i="12"/>
  <c r="A43" i="12"/>
  <c r="A42" i="12"/>
  <c r="A39" i="12"/>
  <c r="A38" i="12"/>
  <c r="A37" i="12"/>
  <c r="A36" i="12"/>
  <c r="A35" i="12"/>
  <c r="A30" i="12"/>
  <c r="A29" i="12"/>
  <c r="A28" i="12"/>
  <c r="A27" i="12"/>
  <c r="A26" i="12"/>
  <c r="A23" i="12"/>
  <c r="A22" i="12"/>
  <c r="A21" i="12"/>
  <c r="A20" i="12"/>
  <c r="A19" i="12"/>
  <c r="A13" i="12"/>
  <c r="A14" i="12"/>
  <c r="A15" i="12"/>
  <c r="A16" i="12"/>
  <c r="A12" i="12"/>
  <c r="Z9" i="5"/>
  <c r="Z5" i="5"/>
  <c r="B16" i="12"/>
  <c r="C16" i="12" s="1"/>
  <c r="B15" i="12"/>
  <c r="B14" i="12"/>
  <c r="C14" i="12" s="1"/>
  <c r="B13" i="12"/>
  <c r="C13" i="12" s="1"/>
  <c r="B12" i="12"/>
  <c r="C12" i="12" s="1"/>
  <c r="B23" i="12"/>
  <c r="C23" i="12" s="1"/>
  <c r="B22" i="12"/>
  <c r="B21" i="12"/>
  <c r="C21" i="12" s="1"/>
  <c r="B20" i="12"/>
  <c r="B19" i="12"/>
  <c r="C19" i="12" s="1"/>
  <c r="B30" i="12"/>
  <c r="C30" i="12" s="1"/>
  <c r="B29" i="12"/>
  <c r="B28" i="12"/>
  <c r="C28" i="12" s="1"/>
  <c r="B27" i="12"/>
  <c r="C27" i="12" s="1"/>
  <c r="B26" i="12"/>
  <c r="C26" i="12" s="1"/>
  <c r="B60" i="12"/>
  <c r="C60" i="12" s="1"/>
  <c r="B59" i="12"/>
  <c r="C59" i="12" s="1"/>
  <c r="B58" i="12"/>
  <c r="C58" i="12" s="1"/>
  <c r="B57" i="12"/>
  <c r="C57" i="12" s="1"/>
  <c r="B56" i="12"/>
  <c r="B39" i="12"/>
  <c r="C39" i="12" s="1"/>
  <c r="B38" i="12"/>
  <c r="C38" i="12" s="1"/>
  <c r="B37" i="12"/>
  <c r="C37" i="12" s="1"/>
  <c r="B36" i="12"/>
  <c r="C36" i="12" s="1"/>
  <c r="B35" i="12"/>
  <c r="C35" i="12" s="1"/>
  <c r="B46" i="12"/>
  <c r="C46" i="12" s="1"/>
  <c r="B45" i="12"/>
  <c r="C45" i="12" s="1"/>
  <c r="B44" i="12"/>
  <c r="C44" i="12" s="1"/>
  <c r="B43" i="12"/>
  <c r="C43" i="12" s="1"/>
  <c r="B42" i="12"/>
  <c r="C42" i="12" s="1"/>
  <c r="B53" i="12"/>
  <c r="C53" i="12" s="1"/>
  <c r="B52" i="12"/>
  <c r="C52" i="12" s="1"/>
  <c r="B51" i="12"/>
  <c r="B50" i="12"/>
  <c r="B49" i="12"/>
  <c r="C49" i="12" s="1"/>
  <c r="B68" i="12"/>
  <c r="C68" i="12" s="1"/>
  <c r="B67" i="12"/>
  <c r="C67" i="12" s="1"/>
  <c r="B66" i="12"/>
  <c r="C66" i="12" s="1"/>
  <c r="B65" i="12"/>
  <c r="C65" i="12" s="1"/>
  <c r="B64" i="12"/>
  <c r="C64" i="12" s="1"/>
  <c r="C51" i="12"/>
  <c r="C50" i="12"/>
  <c r="B6" i="12"/>
  <c r="C6" i="12" s="1"/>
  <c r="C56" i="12"/>
  <c r="C29" i="12"/>
  <c r="C22" i="12"/>
  <c r="C20" i="12"/>
  <c r="C15" i="12"/>
  <c r="E4" i="12"/>
  <c r="F4" i="12" s="1"/>
  <c r="G4" i="12" s="1"/>
  <c r="H4" i="12" s="1"/>
  <c r="I4" i="12" s="1"/>
  <c r="J4" i="12" s="1"/>
  <c r="K4" i="12" s="1"/>
  <c r="L4" i="12" s="1"/>
  <c r="M4" i="12" s="1"/>
  <c r="N4" i="12" s="1"/>
  <c r="O4" i="12" s="1"/>
  <c r="P4" i="12" s="1"/>
  <c r="Q4" i="12" s="1"/>
  <c r="R4" i="12" s="1"/>
  <c r="S4" i="12" s="1"/>
  <c r="T4" i="12" s="1"/>
  <c r="U4" i="12" s="1"/>
  <c r="V4" i="12" s="1"/>
  <c r="W4" i="12" s="1"/>
  <c r="X4" i="12" s="1"/>
  <c r="Y4" i="12" s="1"/>
  <c r="Z4" i="12" s="1"/>
  <c r="AA4" i="12" s="1"/>
  <c r="AB4" i="12" s="1"/>
  <c r="C60" i="1"/>
  <c r="D60" i="1" s="1"/>
  <c r="E60" i="1" s="1"/>
  <c r="F60" i="1" s="1"/>
  <c r="G60" i="1" s="1"/>
  <c r="H60" i="1" s="1"/>
  <c r="I60" i="1" s="1"/>
  <c r="J60" i="1" s="1"/>
  <c r="K60" i="1" s="1"/>
  <c r="L60" i="1" s="1"/>
  <c r="M60" i="1" s="1"/>
  <c r="N60" i="1" s="1"/>
  <c r="O60" i="1" s="1"/>
  <c r="P60" i="1" s="1"/>
  <c r="Q60" i="1" s="1"/>
  <c r="R60" i="1" s="1"/>
  <c r="S60" i="1" s="1"/>
  <c r="T60" i="1" s="1"/>
  <c r="U60" i="1" s="1"/>
  <c r="V60" i="1" s="1"/>
  <c r="W60" i="1" s="1"/>
  <c r="X60" i="1" s="1"/>
  <c r="Y60" i="1" s="1"/>
  <c r="Z60" i="1" s="1"/>
  <c r="AA60" i="1" s="1"/>
  <c r="AB60" i="1" s="1"/>
  <c r="C59" i="1"/>
  <c r="D59" i="1" s="1"/>
  <c r="E59" i="1" s="1"/>
  <c r="F59" i="1" s="1"/>
  <c r="G59" i="1" s="1"/>
  <c r="H59" i="1" s="1"/>
  <c r="I59" i="1" s="1"/>
  <c r="J59" i="1" s="1"/>
  <c r="K59" i="1" s="1"/>
  <c r="L59" i="1" s="1"/>
  <c r="M59" i="1" s="1"/>
  <c r="N59" i="1" s="1"/>
  <c r="O59" i="1" s="1"/>
  <c r="P59" i="1" s="1"/>
  <c r="Q59" i="1" s="1"/>
  <c r="R59" i="1" s="1"/>
  <c r="S59" i="1" s="1"/>
  <c r="T59" i="1" s="1"/>
  <c r="U59" i="1" s="1"/>
  <c r="V59" i="1" s="1"/>
  <c r="W59" i="1" s="1"/>
  <c r="X59" i="1" s="1"/>
  <c r="Y59" i="1" s="1"/>
  <c r="Z59" i="1" s="1"/>
  <c r="AA59" i="1" s="1"/>
  <c r="AB59" i="1" s="1"/>
  <c r="C58" i="1"/>
  <c r="D58" i="1" s="1"/>
  <c r="E58" i="1" s="1"/>
  <c r="F58" i="1" s="1"/>
  <c r="G58" i="1" s="1"/>
  <c r="H58" i="1" s="1"/>
  <c r="I58" i="1" s="1"/>
  <c r="J58" i="1" s="1"/>
  <c r="K58" i="1" s="1"/>
  <c r="L58" i="1" s="1"/>
  <c r="M58" i="1" s="1"/>
  <c r="N58" i="1" s="1"/>
  <c r="O58" i="1" s="1"/>
  <c r="P58" i="1" s="1"/>
  <c r="Q58" i="1" s="1"/>
  <c r="R58" i="1" s="1"/>
  <c r="S58" i="1" s="1"/>
  <c r="T58" i="1" s="1"/>
  <c r="U58" i="1" s="1"/>
  <c r="V58" i="1" s="1"/>
  <c r="W58" i="1" s="1"/>
  <c r="X58" i="1" s="1"/>
  <c r="Y58" i="1" s="1"/>
  <c r="Z58" i="1" s="1"/>
  <c r="AA58" i="1" s="1"/>
  <c r="AB58" i="1" s="1"/>
  <c r="C57" i="1"/>
  <c r="D57" i="1" s="1"/>
  <c r="E57" i="1" s="1"/>
  <c r="F57" i="1" s="1"/>
  <c r="G57" i="1" s="1"/>
  <c r="H57" i="1" s="1"/>
  <c r="I57" i="1" s="1"/>
  <c r="J57" i="1" s="1"/>
  <c r="K57" i="1" s="1"/>
  <c r="L57" i="1" s="1"/>
  <c r="M57" i="1" s="1"/>
  <c r="N57" i="1" s="1"/>
  <c r="O57" i="1" s="1"/>
  <c r="P57" i="1" s="1"/>
  <c r="Q57" i="1" s="1"/>
  <c r="R57" i="1" s="1"/>
  <c r="S57" i="1" s="1"/>
  <c r="T57" i="1" s="1"/>
  <c r="U57" i="1" s="1"/>
  <c r="V57" i="1" s="1"/>
  <c r="W57" i="1" s="1"/>
  <c r="X57" i="1" s="1"/>
  <c r="Y57" i="1" s="1"/>
  <c r="Z57" i="1" s="1"/>
  <c r="AA57" i="1" s="1"/>
  <c r="AB57" i="1" s="1"/>
  <c r="C56" i="1"/>
  <c r="D56" i="1" s="1"/>
  <c r="E56" i="1" s="1"/>
  <c r="F56" i="1" s="1"/>
  <c r="G56" i="1" s="1"/>
  <c r="H56" i="1" s="1"/>
  <c r="I56" i="1" s="1"/>
  <c r="J56" i="1" s="1"/>
  <c r="K56" i="1" s="1"/>
  <c r="L56" i="1" s="1"/>
  <c r="M56" i="1" s="1"/>
  <c r="N56" i="1" s="1"/>
  <c r="O56" i="1" s="1"/>
  <c r="P56" i="1" s="1"/>
  <c r="Q56" i="1" s="1"/>
  <c r="R56" i="1" s="1"/>
  <c r="S56" i="1" s="1"/>
  <c r="T56" i="1" s="1"/>
  <c r="U56" i="1" s="1"/>
  <c r="V56" i="1" s="1"/>
  <c r="W56" i="1" s="1"/>
  <c r="X56" i="1" s="1"/>
  <c r="Y56" i="1" s="1"/>
  <c r="Z56" i="1" s="1"/>
  <c r="AA56" i="1" s="1"/>
  <c r="AB56" i="1" s="1"/>
  <c r="C68" i="1"/>
  <c r="D68" i="1" s="1"/>
  <c r="E68" i="1" s="1"/>
  <c r="F68" i="1" s="1"/>
  <c r="G68" i="1" s="1"/>
  <c r="H68" i="1" s="1"/>
  <c r="I68" i="1" s="1"/>
  <c r="J68" i="1" s="1"/>
  <c r="K68" i="1" s="1"/>
  <c r="L68" i="1" s="1"/>
  <c r="M68" i="1" s="1"/>
  <c r="N68" i="1" s="1"/>
  <c r="O68" i="1" s="1"/>
  <c r="P68" i="1" s="1"/>
  <c r="Q68" i="1" s="1"/>
  <c r="R68" i="1" s="1"/>
  <c r="S68" i="1" s="1"/>
  <c r="T68" i="1" s="1"/>
  <c r="U68" i="1" s="1"/>
  <c r="V68" i="1" s="1"/>
  <c r="W68" i="1" s="1"/>
  <c r="X68" i="1" s="1"/>
  <c r="Y68" i="1" s="1"/>
  <c r="Z68" i="1" s="1"/>
  <c r="AA68" i="1" s="1"/>
  <c r="AB68" i="1" s="1"/>
  <c r="C67" i="1"/>
  <c r="D67" i="1" s="1"/>
  <c r="E67" i="1" s="1"/>
  <c r="F67" i="1" s="1"/>
  <c r="G67" i="1" s="1"/>
  <c r="H67" i="1" s="1"/>
  <c r="I67" i="1" s="1"/>
  <c r="J67" i="1" s="1"/>
  <c r="K67" i="1" s="1"/>
  <c r="L67" i="1" s="1"/>
  <c r="M67" i="1" s="1"/>
  <c r="N67" i="1" s="1"/>
  <c r="O67" i="1" s="1"/>
  <c r="P67" i="1" s="1"/>
  <c r="Q67" i="1" s="1"/>
  <c r="R67" i="1" s="1"/>
  <c r="S67" i="1" s="1"/>
  <c r="T67" i="1" s="1"/>
  <c r="U67" i="1" s="1"/>
  <c r="V67" i="1" s="1"/>
  <c r="W67" i="1" s="1"/>
  <c r="X67" i="1" s="1"/>
  <c r="Y67" i="1" s="1"/>
  <c r="Z67" i="1" s="1"/>
  <c r="AA67" i="1" s="1"/>
  <c r="AB67" i="1" s="1"/>
  <c r="C66" i="1"/>
  <c r="D66" i="1" s="1"/>
  <c r="E66" i="1" s="1"/>
  <c r="F66" i="1" s="1"/>
  <c r="G66" i="1" s="1"/>
  <c r="H66" i="1" s="1"/>
  <c r="I66" i="1" s="1"/>
  <c r="J66" i="1" s="1"/>
  <c r="K66" i="1" s="1"/>
  <c r="L66" i="1" s="1"/>
  <c r="M66" i="1" s="1"/>
  <c r="N66" i="1" s="1"/>
  <c r="O66" i="1" s="1"/>
  <c r="P66" i="1" s="1"/>
  <c r="Q66" i="1" s="1"/>
  <c r="R66" i="1" s="1"/>
  <c r="S66" i="1" s="1"/>
  <c r="T66" i="1" s="1"/>
  <c r="U66" i="1" s="1"/>
  <c r="V66" i="1" s="1"/>
  <c r="W66" i="1" s="1"/>
  <c r="X66" i="1" s="1"/>
  <c r="Y66" i="1" s="1"/>
  <c r="Z66" i="1" s="1"/>
  <c r="AA66" i="1" s="1"/>
  <c r="AB66" i="1" s="1"/>
  <c r="C65" i="1"/>
  <c r="D65" i="1" s="1"/>
  <c r="E65" i="1" s="1"/>
  <c r="F65" i="1" s="1"/>
  <c r="G65" i="1" s="1"/>
  <c r="H65" i="1" s="1"/>
  <c r="I65" i="1" s="1"/>
  <c r="J65" i="1" s="1"/>
  <c r="K65" i="1" s="1"/>
  <c r="L65" i="1" s="1"/>
  <c r="M65" i="1" s="1"/>
  <c r="N65" i="1" s="1"/>
  <c r="O65" i="1" s="1"/>
  <c r="P65" i="1" s="1"/>
  <c r="Q65" i="1" s="1"/>
  <c r="R65" i="1" s="1"/>
  <c r="S65" i="1" s="1"/>
  <c r="T65" i="1" s="1"/>
  <c r="U65" i="1" s="1"/>
  <c r="V65" i="1" s="1"/>
  <c r="W65" i="1" s="1"/>
  <c r="X65" i="1" s="1"/>
  <c r="Y65" i="1" s="1"/>
  <c r="Z65" i="1" s="1"/>
  <c r="AA65" i="1" s="1"/>
  <c r="AB65" i="1" s="1"/>
  <c r="C64" i="1"/>
  <c r="D64" i="1" s="1"/>
  <c r="E64" i="1" s="1"/>
  <c r="F64" i="1" s="1"/>
  <c r="G64" i="1" s="1"/>
  <c r="H64" i="1" s="1"/>
  <c r="I64" i="1" s="1"/>
  <c r="J64" i="1" s="1"/>
  <c r="K64" i="1" s="1"/>
  <c r="L64" i="1" s="1"/>
  <c r="M64" i="1" s="1"/>
  <c r="N64" i="1" s="1"/>
  <c r="O64" i="1" s="1"/>
  <c r="P64" i="1" s="1"/>
  <c r="Q64" i="1" s="1"/>
  <c r="R64" i="1" s="1"/>
  <c r="S64" i="1" s="1"/>
  <c r="T64" i="1" s="1"/>
  <c r="U64" i="1" s="1"/>
  <c r="V64" i="1" s="1"/>
  <c r="W64" i="1" s="1"/>
  <c r="X64" i="1" s="1"/>
  <c r="Y64" i="1" s="1"/>
  <c r="Z64" i="1" s="1"/>
  <c r="AA64" i="1" s="1"/>
  <c r="AB64" i="1" s="1"/>
  <c r="D27" i="6"/>
  <c r="E27" i="6" s="1"/>
  <c r="D28" i="6"/>
  <c r="E28" i="6" s="1"/>
  <c r="D29" i="6"/>
  <c r="E29" i="6" s="1"/>
  <c r="D26" i="6"/>
  <c r="E26" i="6" s="1"/>
  <c r="D24" i="6"/>
  <c r="E24" i="6" s="1"/>
  <c r="D42" i="6"/>
  <c r="H3" i="10" s="1"/>
  <c r="H3" i="11" s="1"/>
  <c r="D41" i="6"/>
  <c r="D40" i="6"/>
  <c r="D39" i="6"/>
  <c r="C7" i="6"/>
  <c r="C15" i="6" s="1"/>
  <c r="L48" i="2"/>
  <c r="L47" i="2"/>
  <c r="M47" i="2" s="1"/>
  <c r="N47" i="2" s="1"/>
  <c r="O47" i="2" s="1"/>
  <c r="P47" i="2" s="1"/>
  <c r="Q47" i="2" s="1"/>
  <c r="R47" i="2" s="1"/>
  <c r="S47" i="2" s="1"/>
  <c r="T47" i="2" s="1"/>
  <c r="U47" i="2" s="1"/>
  <c r="V47" i="2" s="1"/>
  <c r="W47" i="2" s="1"/>
  <c r="X47" i="2" s="1"/>
  <c r="Y47" i="2" s="1"/>
  <c r="Z47" i="2" s="1"/>
  <c r="AA47" i="2" s="1"/>
  <c r="AB47" i="2" s="1"/>
  <c r="AC47" i="2" s="1"/>
  <c r="AD47" i="2" s="1"/>
  <c r="AE47" i="2" s="1"/>
  <c r="AF47" i="2" s="1"/>
  <c r="L46" i="2"/>
  <c r="L41" i="2"/>
  <c r="M41" i="2" s="1"/>
  <c r="N41" i="2" s="1"/>
  <c r="O41" i="2" s="1"/>
  <c r="P41" i="2" s="1"/>
  <c r="Q41" i="2" s="1"/>
  <c r="R41" i="2" s="1"/>
  <c r="S41" i="2" s="1"/>
  <c r="T41" i="2" s="1"/>
  <c r="U41" i="2" s="1"/>
  <c r="V41" i="2" s="1"/>
  <c r="W41" i="2" s="1"/>
  <c r="X41" i="2" s="1"/>
  <c r="Y41" i="2" s="1"/>
  <c r="Z41" i="2" s="1"/>
  <c r="AA41" i="2" s="1"/>
  <c r="AB41" i="2" s="1"/>
  <c r="AC41" i="2" s="1"/>
  <c r="AD41" i="2" s="1"/>
  <c r="AE41" i="2" s="1"/>
  <c r="AF41" i="2" s="1"/>
  <c r="L40" i="2"/>
  <c r="M40" i="2" s="1"/>
  <c r="N40" i="2" s="1"/>
  <c r="O40" i="2" s="1"/>
  <c r="P40" i="2" s="1"/>
  <c r="Q40" i="2" s="1"/>
  <c r="R40" i="2" s="1"/>
  <c r="S40" i="2" s="1"/>
  <c r="T40" i="2" s="1"/>
  <c r="U40" i="2" s="1"/>
  <c r="V40" i="2" s="1"/>
  <c r="W40" i="2" s="1"/>
  <c r="X40" i="2" s="1"/>
  <c r="Y40" i="2" s="1"/>
  <c r="Z40" i="2" s="1"/>
  <c r="AA40" i="2" s="1"/>
  <c r="AB40" i="2" s="1"/>
  <c r="AC40" i="2" s="1"/>
  <c r="AD40" i="2" s="1"/>
  <c r="AE40" i="2" s="1"/>
  <c r="AF40" i="2" s="1"/>
  <c r="L39" i="2"/>
  <c r="M39" i="2" s="1"/>
  <c r="N39" i="2" s="1"/>
  <c r="O39" i="2" s="1"/>
  <c r="P39" i="2" s="1"/>
  <c r="Q39" i="2" s="1"/>
  <c r="R39" i="2" s="1"/>
  <c r="S39" i="2" s="1"/>
  <c r="T39" i="2" s="1"/>
  <c r="U39" i="2" s="1"/>
  <c r="V39" i="2" s="1"/>
  <c r="W39" i="2" s="1"/>
  <c r="X39" i="2" s="1"/>
  <c r="Y39" i="2" s="1"/>
  <c r="Z39" i="2" s="1"/>
  <c r="AA39" i="2" s="1"/>
  <c r="AB39" i="2" s="1"/>
  <c r="AC39" i="2" s="1"/>
  <c r="AD39" i="2" s="1"/>
  <c r="AE39" i="2" s="1"/>
  <c r="AF39" i="2" s="1"/>
  <c r="L34" i="2"/>
  <c r="M34" i="2" s="1"/>
  <c r="N34" i="2" s="1"/>
  <c r="O34" i="2" s="1"/>
  <c r="P34" i="2" s="1"/>
  <c r="Q34" i="2" s="1"/>
  <c r="R34" i="2" s="1"/>
  <c r="S34" i="2" s="1"/>
  <c r="T34" i="2" s="1"/>
  <c r="U34" i="2" s="1"/>
  <c r="V34" i="2" s="1"/>
  <c r="W34" i="2" s="1"/>
  <c r="X34" i="2" s="1"/>
  <c r="Y34" i="2" s="1"/>
  <c r="Z34" i="2" s="1"/>
  <c r="AA34" i="2" s="1"/>
  <c r="AB34" i="2" s="1"/>
  <c r="AC34" i="2" s="1"/>
  <c r="AD34" i="2" s="1"/>
  <c r="AE34" i="2" s="1"/>
  <c r="AF34" i="2" s="1"/>
  <c r="L33" i="2"/>
  <c r="L32" i="2"/>
  <c r="M32" i="2" s="1"/>
  <c r="N32" i="2" s="1"/>
  <c r="O32" i="2" s="1"/>
  <c r="P32" i="2" s="1"/>
  <c r="Q32" i="2" s="1"/>
  <c r="R32" i="2" s="1"/>
  <c r="S32" i="2" s="1"/>
  <c r="T32" i="2" s="1"/>
  <c r="U32" i="2" s="1"/>
  <c r="V32" i="2" s="1"/>
  <c r="W32" i="2" s="1"/>
  <c r="X32" i="2" s="1"/>
  <c r="Y32" i="2" s="1"/>
  <c r="Z32" i="2" s="1"/>
  <c r="AA32" i="2" s="1"/>
  <c r="AB32" i="2" s="1"/>
  <c r="AC32" i="2" s="1"/>
  <c r="AD32" i="2" s="1"/>
  <c r="AE32" i="2" s="1"/>
  <c r="AF32" i="2" s="1"/>
  <c r="L25" i="2"/>
  <c r="M25" i="2" s="1"/>
  <c r="N25" i="2" s="1"/>
  <c r="O25" i="2" s="1"/>
  <c r="P25" i="2" s="1"/>
  <c r="Q25" i="2" s="1"/>
  <c r="R25" i="2" s="1"/>
  <c r="S25" i="2" s="1"/>
  <c r="T25" i="2" s="1"/>
  <c r="U25" i="2" s="1"/>
  <c r="V25" i="2" s="1"/>
  <c r="W25" i="2" s="1"/>
  <c r="X25" i="2" s="1"/>
  <c r="Y25" i="2" s="1"/>
  <c r="Z25" i="2" s="1"/>
  <c r="AA25" i="2" s="1"/>
  <c r="AB25" i="2" s="1"/>
  <c r="AC25" i="2" s="1"/>
  <c r="AD25" i="2" s="1"/>
  <c r="AE25" i="2" s="1"/>
  <c r="AF25" i="2" s="1"/>
  <c r="L24" i="2"/>
  <c r="M24" i="2" s="1"/>
  <c r="N24" i="2" s="1"/>
  <c r="O24" i="2" s="1"/>
  <c r="P24" i="2" s="1"/>
  <c r="Q24" i="2" s="1"/>
  <c r="R24" i="2" s="1"/>
  <c r="S24" i="2" s="1"/>
  <c r="T24" i="2" s="1"/>
  <c r="U24" i="2" s="1"/>
  <c r="V24" i="2" s="1"/>
  <c r="W24" i="2" s="1"/>
  <c r="X24" i="2" s="1"/>
  <c r="Y24" i="2" s="1"/>
  <c r="Z24" i="2" s="1"/>
  <c r="AA24" i="2" s="1"/>
  <c r="AB24" i="2" s="1"/>
  <c r="AC24" i="2" s="1"/>
  <c r="AD24" i="2" s="1"/>
  <c r="AE24" i="2" s="1"/>
  <c r="AF24" i="2" s="1"/>
  <c r="L23" i="2"/>
  <c r="L18" i="2"/>
  <c r="L17" i="2"/>
  <c r="M17" i="2" s="1"/>
  <c r="N17" i="2" s="1"/>
  <c r="O17" i="2" s="1"/>
  <c r="P17" i="2" s="1"/>
  <c r="Q17" i="2" s="1"/>
  <c r="R17" i="2" s="1"/>
  <c r="S17" i="2" s="1"/>
  <c r="T17" i="2" s="1"/>
  <c r="U17" i="2" s="1"/>
  <c r="V17" i="2" s="1"/>
  <c r="W17" i="2" s="1"/>
  <c r="X17" i="2" s="1"/>
  <c r="Y17" i="2" s="1"/>
  <c r="Z17" i="2" s="1"/>
  <c r="AA17" i="2" s="1"/>
  <c r="AB17" i="2" s="1"/>
  <c r="AC17" i="2" s="1"/>
  <c r="AD17" i="2" s="1"/>
  <c r="AE17" i="2" s="1"/>
  <c r="AF17" i="2" s="1"/>
  <c r="L16" i="2"/>
  <c r="L10" i="2"/>
  <c r="L11" i="2"/>
  <c r="L9" i="2"/>
  <c r="I41" i="2"/>
  <c r="J41" i="2" s="1"/>
  <c r="K41" i="2" s="1"/>
  <c r="I40" i="2"/>
  <c r="J40" i="2" s="1"/>
  <c r="K40" i="2" s="1"/>
  <c r="I39" i="2"/>
  <c r="J39" i="2" s="1"/>
  <c r="K39" i="2" s="1"/>
  <c r="I18" i="2"/>
  <c r="J18" i="2" s="1"/>
  <c r="K18" i="2" s="1"/>
  <c r="I17" i="2"/>
  <c r="J17" i="2" s="1"/>
  <c r="K17" i="2" s="1"/>
  <c r="I16" i="2"/>
  <c r="J16" i="2" s="1"/>
  <c r="K16" i="2" s="1"/>
  <c r="F48" i="2"/>
  <c r="F48" i="14" s="1"/>
  <c r="F47" i="2"/>
  <c r="G47" i="2" s="1"/>
  <c r="H47" i="2" s="1"/>
  <c r="F46" i="2"/>
  <c r="G46" i="2" s="1"/>
  <c r="H46" i="2" s="1"/>
  <c r="H34" i="2"/>
  <c r="H33" i="2"/>
  <c r="H32" i="2"/>
  <c r="H32" i="14" s="1"/>
  <c r="F25" i="2"/>
  <c r="G25" i="2" s="1"/>
  <c r="H25" i="2" s="1"/>
  <c r="F24" i="2"/>
  <c r="F24" i="14" s="1"/>
  <c r="F23" i="2"/>
  <c r="H11" i="2"/>
  <c r="H10" i="2"/>
  <c r="I10" i="2" s="1"/>
  <c r="J10" i="2" s="1"/>
  <c r="K10" i="2" s="1"/>
  <c r="H9" i="2"/>
  <c r="H9" i="14" s="1"/>
  <c r="M9" i="5"/>
  <c r="M4" i="10" s="1"/>
  <c r="O9" i="5"/>
  <c r="R9" i="5"/>
  <c r="T9" i="5"/>
  <c r="U9" i="5"/>
  <c r="U4" i="10" s="1"/>
  <c r="V9" i="5"/>
  <c r="V4" i="10" s="1"/>
  <c r="W9" i="5"/>
  <c r="W4" i="10" s="1"/>
  <c r="B9" i="5"/>
  <c r="B4" i="10" s="1"/>
  <c r="C9" i="5"/>
  <c r="D13" i="6"/>
  <c r="E13" i="6" s="1"/>
  <c r="D12" i="6"/>
  <c r="E12" i="6" s="1"/>
  <c r="E11" i="6"/>
  <c r="E10" i="6"/>
  <c r="D9" i="6"/>
  <c r="E9" i="6" s="1"/>
  <c r="D8" i="6"/>
  <c r="E8" i="6" s="1"/>
  <c r="D6" i="6"/>
  <c r="E6" i="6" s="1"/>
  <c r="D5" i="6"/>
  <c r="C8" i="11"/>
  <c r="D8" i="11"/>
  <c r="E8" i="11"/>
  <c r="F8" i="11"/>
  <c r="G8" i="11"/>
  <c r="H8" i="11"/>
  <c r="I8" i="11"/>
  <c r="J8" i="11"/>
  <c r="K8" i="11"/>
  <c r="L8" i="11"/>
  <c r="M8" i="11"/>
  <c r="N8" i="11"/>
  <c r="O8" i="11"/>
  <c r="P8" i="11"/>
  <c r="Q8" i="11"/>
  <c r="R8" i="11"/>
  <c r="S8" i="11"/>
  <c r="T8" i="11"/>
  <c r="U8" i="11"/>
  <c r="V8" i="11"/>
  <c r="W8" i="11"/>
  <c r="X8" i="11"/>
  <c r="B8" i="11"/>
  <c r="D2" i="11"/>
  <c r="J2" i="11"/>
  <c r="L2" i="11"/>
  <c r="M2" i="11"/>
  <c r="R2" i="11"/>
  <c r="T2" i="11"/>
  <c r="U2" i="11"/>
  <c r="V2" i="11"/>
  <c r="W2" i="11"/>
  <c r="G3" i="11"/>
  <c r="I3" i="11"/>
  <c r="T3" i="11"/>
  <c r="U3" i="11"/>
  <c r="V3" i="11"/>
  <c r="C1" i="11"/>
  <c r="D1" i="11" s="1"/>
  <c r="E1" i="11" s="1"/>
  <c r="F1" i="11" s="1"/>
  <c r="G1" i="11" s="1"/>
  <c r="H1" i="11" s="1"/>
  <c r="I1" i="11" s="1"/>
  <c r="J1" i="11" s="1"/>
  <c r="K1" i="11" s="1"/>
  <c r="L1" i="11" s="1"/>
  <c r="M1" i="11" s="1"/>
  <c r="N1" i="11" s="1"/>
  <c r="O1" i="11" s="1"/>
  <c r="P1" i="11" s="1"/>
  <c r="Q1" i="11" s="1"/>
  <c r="R1" i="11" s="1"/>
  <c r="S1" i="11" s="1"/>
  <c r="T1" i="11" s="1"/>
  <c r="U1" i="11" s="1"/>
  <c r="V1" i="11" s="1"/>
  <c r="W1" i="11" s="1"/>
  <c r="X1" i="11" s="1"/>
  <c r="Y1" i="11" s="1"/>
  <c r="Z1" i="11" s="1"/>
  <c r="N9" i="5"/>
  <c r="N4" i="10" s="1"/>
  <c r="P9" i="5"/>
  <c r="Q9" i="5"/>
  <c r="Q4" i="10" s="1"/>
  <c r="S9" i="5"/>
  <c r="X9" i="5"/>
  <c r="Y9" i="5"/>
  <c r="Y4" i="10" s="1"/>
  <c r="E3" i="4"/>
  <c r="F3" i="4"/>
  <c r="G3" i="4"/>
  <c r="H3" i="4"/>
  <c r="I3" i="4"/>
  <c r="J3" i="4"/>
  <c r="K3" i="4"/>
  <c r="K3" i="11" s="1"/>
  <c r="L3" i="4"/>
  <c r="L3" i="11" s="1"/>
  <c r="M3" i="4"/>
  <c r="N3" i="4"/>
  <c r="N3" i="11" s="1"/>
  <c r="O3" i="4"/>
  <c r="P3" i="4"/>
  <c r="Q3" i="4"/>
  <c r="R3" i="4"/>
  <c r="S3" i="4"/>
  <c r="S3" i="11" s="1"/>
  <c r="T3" i="4"/>
  <c r="U3" i="4"/>
  <c r="V3" i="4"/>
  <c r="W3" i="4"/>
  <c r="X3" i="4"/>
  <c r="Y3" i="4"/>
  <c r="E4" i="4"/>
  <c r="F4" i="4"/>
  <c r="G4" i="4"/>
  <c r="H4" i="4"/>
  <c r="I4" i="4"/>
  <c r="J4" i="4"/>
  <c r="K4" i="4"/>
  <c r="L4" i="4"/>
  <c r="M4" i="4"/>
  <c r="N4" i="4"/>
  <c r="O4" i="4"/>
  <c r="P4" i="4"/>
  <c r="Q4" i="4"/>
  <c r="R4" i="4"/>
  <c r="S4" i="4"/>
  <c r="T4" i="4"/>
  <c r="U4" i="4"/>
  <c r="V4" i="4"/>
  <c r="W4" i="4"/>
  <c r="X4" i="4"/>
  <c r="Y4" i="4"/>
  <c r="C3" i="4"/>
  <c r="C3" i="11" s="1"/>
  <c r="D3" i="4"/>
  <c r="D3" i="11" s="1"/>
  <c r="C4" i="4"/>
  <c r="D4" i="4"/>
  <c r="B4" i="4"/>
  <c r="B3" i="4"/>
  <c r="B3" i="11" s="1"/>
  <c r="C2" i="4"/>
  <c r="D2" i="4"/>
  <c r="E2" i="4"/>
  <c r="E2" i="11" s="1"/>
  <c r="F2" i="4"/>
  <c r="G2" i="4"/>
  <c r="H2" i="4"/>
  <c r="I2" i="4"/>
  <c r="J2" i="4"/>
  <c r="K2" i="4"/>
  <c r="L2" i="4"/>
  <c r="M2" i="4"/>
  <c r="N2" i="4"/>
  <c r="O2" i="4"/>
  <c r="P2" i="4"/>
  <c r="Q2" i="4"/>
  <c r="R2" i="4"/>
  <c r="S2" i="4"/>
  <c r="T2" i="4"/>
  <c r="U2" i="4"/>
  <c r="V2" i="4"/>
  <c r="W2" i="4"/>
  <c r="X2" i="4"/>
  <c r="Y2" i="4"/>
  <c r="B2" i="4"/>
  <c r="C1" i="4"/>
  <c r="D1" i="4" s="1"/>
  <c r="E1" i="4" s="1"/>
  <c r="F1" i="4" s="1"/>
  <c r="G1" i="4" s="1"/>
  <c r="H1" i="4" s="1"/>
  <c r="I1" i="4" s="1"/>
  <c r="J1" i="4" s="1"/>
  <c r="K1" i="4" s="1"/>
  <c r="L1" i="4" s="1"/>
  <c r="M1" i="4" s="1"/>
  <c r="N1" i="4" s="1"/>
  <c r="O1" i="4" s="1"/>
  <c r="P1" i="4" s="1"/>
  <c r="Q1" i="4" s="1"/>
  <c r="R1" i="4" s="1"/>
  <c r="S1" i="4" s="1"/>
  <c r="T1" i="4" s="1"/>
  <c r="U1" i="4" s="1"/>
  <c r="V1" i="4" s="1"/>
  <c r="W1" i="4" s="1"/>
  <c r="X1" i="4" s="1"/>
  <c r="Y1" i="4" s="1"/>
  <c r="C13" i="7"/>
  <c r="C12" i="7"/>
  <c r="C11" i="7"/>
  <c r="D11" i="7" s="1"/>
  <c r="E11" i="7" s="1"/>
  <c r="F11" i="7" s="1"/>
  <c r="G11" i="7" s="1"/>
  <c r="H11" i="7" s="1"/>
  <c r="I11" i="7" s="1"/>
  <c r="J11" i="7" s="1"/>
  <c r="K11" i="7" s="1"/>
  <c r="L11" i="7" s="1"/>
  <c r="M11" i="7" s="1"/>
  <c r="N11" i="7" s="1"/>
  <c r="O11" i="7" s="1"/>
  <c r="P11" i="7" s="1"/>
  <c r="Q11" i="7" s="1"/>
  <c r="R11" i="7" s="1"/>
  <c r="S11" i="7" s="1"/>
  <c r="T11" i="7" s="1"/>
  <c r="U11" i="7" s="1"/>
  <c r="V11" i="7" s="1"/>
  <c r="W11" i="7" s="1"/>
  <c r="X11" i="7" s="1"/>
  <c r="Y11" i="7" s="1"/>
  <c r="Z11" i="7" s="1"/>
  <c r="AA11" i="7" s="1"/>
  <c r="AB11" i="7" s="1"/>
  <c r="C10" i="7"/>
  <c r="D10" i="7" s="1"/>
  <c r="E10" i="7" s="1"/>
  <c r="F10" i="7" s="1"/>
  <c r="G10" i="7" s="1"/>
  <c r="H10" i="7" s="1"/>
  <c r="I10" i="7" s="1"/>
  <c r="J10" i="7" s="1"/>
  <c r="K10" i="7" s="1"/>
  <c r="L10" i="7" s="1"/>
  <c r="M10" i="7" s="1"/>
  <c r="N10" i="7" s="1"/>
  <c r="O10" i="7" s="1"/>
  <c r="P10" i="7" s="1"/>
  <c r="Q10" i="7" s="1"/>
  <c r="R10" i="7" s="1"/>
  <c r="S10" i="7" s="1"/>
  <c r="T10" i="7" s="1"/>
  <c r="U10" i="7" s="1"/>
  <c r="V10" i="7" s="1"/>
  <c r="W10" i="7" s="1"/>
  <c r="X10" i="7" s="1"/>
  <c r="Y10" i="7" s="1"/>
  <c r="Z10" i="7" s="1"/>
  <c r="AA10" i="7" s="1"/>
  <c r="AB10" i="7" s="1"/>
  <c r="C9" i="7"/>
  <c r="D9" i="7" s="1"/>
  <c r="D9" i="13" s="1"/>
  <c r="E4" i="7"/>
  <c r="F4" i="7" s="1"/>
  <c r="G4" i="7" s="1"/>
  <c r="H4" i="7" s="1"/>
  <c r="I4" i="7" s="1"/>
  <c r="J4" i="7" s="1"/>
  <c r="K4" i="7" s="1"/>
  <c r="L4" i="7" s="1"/>
  <c r="M4" i="7" s="1"/>
  <c r="N4" i="7" s="1"/>
  <c r="O4" i="7" s="1"/>
  <c r="P4" i="7" s="1"/>
  <c r="Q4" i="7" s="1"/>
  <c r="R4" i="7" s="1"/>
  <c r="S4" i="7" s="1"/>
  <c r="T4" i="7" s="1"/>
  <c r="U4" i="7" s="1"/>
  <c r="V4" i="7" s="1"/>
  <c r="W4" i="7" s="1"/>
  <c r="X4" i="7" s="1"/>
  <c r="Y4" i="7" s="1"/>
  <c r="Z4" i="7" s="1"/>
  <c r="AA4" i="7" s="1"/>
  <c r="AB4" i="7" s="1"/>
  <c r="C5" i="5"/>
  <c r="D5" i="5" s="1"/>
  <c r="E5" i="5" s="1"/>
  <c r="F5" i="5" s="1"/>
  <c r="G5" i="5" s="1"/>
  <c r="H5" i="5" s="1"/>
  <c r="I5" i="5" s="1"/>
  <c r="J5" i="5" s="1"/>
  <c r="K5" i="5" s="1"/>
  <c r="L5" i="5" s="1"/>
  <c r="M5" i="5" s="1"/>
  <c r="N5" i="5" s="1"/>
  <c r="O5" i="5" s="1"/>
  <c r="P5" i="5" s="1"/>
  <c r="Q5" i="5" s="1"/>
  <c r="R5" i="5" s="1"/>
  <c r="S5" i="5" s="1"/>
  <c r="T5" i="5" s="1"/>
  <c r="U5" i="5" s="1"/>
  <c r="V5" i="5" s="1"/>
  <c r="W5" i="5" s="1"/>
  <c r="X5" i="5" s="1"/>
  <c r="Y5" i="5" s="1"/>
  <c r="C53" i="1"/>
  <c r="D53" i="1" s="1"/>
  <c r="E53" i="1" s="1"/>
  <c r="F53" i="1" s="1"/>
  <c r="G53" i="1" s="1"/>
  <c r="H53" i="1" s="1"/>
  <c r="I53" i="1" s="1"/>
  <c r="J53" i="1" s="1"/>
  <c r="K53" i="1" s="1"/>
  <c r="L53" i="1" s="1"/>
  <c r="M53" i="1" s="1"/>
  <c r="N53" i="1" s="1"/>
  <c r="O53" i="1" s="1"/>
  <c r="P53" i="1" s="1"/>
  <c r="Q53" i="1" s="1"/>
  <c r="R53" i="1" s="1"/>
  <c r="S53" i="1" s="1"/>
  <c r="T53" i="1" s="1"/>
  <c r="U53" i="1" s="1"/>
  <c r="V53" i="1" s="1"/>
  <c r="W53" i="1" s="1"/>
  <c r="X53" i="1" s="1"/>
  <c r="Y53" i="1" s="1"/>
  <c r="Z53" i="1" s="1"/>
  <c r="AA53" i="1" s="1"/>
  <c r="AB53" i="1" s="1"/>
  <c r="C52" i="1"/>
  <c r="D52" i="1" s="1"/>
  <c r="E52" i="1" s="1"/>
  <c r="F52" i="1" s="1"/>
  <c r="G52" i="1" s="1"/>
  <c r="H52" i="1" s="1"/>
  <c r="I52" i="1" s="1"/>
  <c r="J52" i="1" s="1"/>
  <c r="K52" i="1" s="1"/>
  <c r="L52" i="1" s="1"/>
  <c r="M52" i="1" s="1"/>
  <c r="N52" i="1" s="1"/>
  <c r="O52" i="1" s="1"/>
  <c r="P52" i="1" s="1"/>
  <c r="Q52" i="1" s="1"/>
  <c r="R52" i="1" s="1"/>
  <c r="S52" i="1" s="1"/>
  <c r="T52" i="1" s="1"/>
  <c r="U52" i="1" s="1"/>
  <c r="V52" i="1" s="1"/>
  <c r="W52" i="1" s="1"/>
  <c r="X52" i="1" s="1"/>
  <c r="Y52" i="1" s="1"/>
  <c r="Z52" i="1" s="1"/>
  <c r="AA52" i="1" s="1"/>
  <c r="AB52" i="1" s="1"/>
  <c r="C51" i="1"/>
  <c r="D51" i="1" s="1"/>
  <c r="E51" i="1" s="1"/>
  <c r="F51" i="1" s="1"/>
  <c r="G51" i="1" s="1"/>
  <c r="H51" i="1" s="1"/>
  <c r="I51" i="1" s="1"/>
  <c r="J51" i="1" s="1"/>
  <c r="K51" i="1" s="1"/>
  <c r="L51" i="1" s="1"/>
  <c r="M51" i="1" s="1"/>
  <c r="N51" i="1" s="1"/>
  <c r="O51" i="1" s="1"/>
  <c r="P51" i="1" s="1"/>
  <c r="Q51" i="1" s="1"/>
  <c r="R51" i="1" s="1"/>
  <c r="S51" i="1" s="1"/>
  <c r="T51" i="1" s="1"/>
  <c r="U51" i="1" s="1"/>
  <c r="V51" i="1" s="1"/>
  <c r="W51" i="1" s="1"/>
  <c r="X51" i="1" s="1"/>
  <c r="Y51" i="1" s="1"/>
  <c r="Z51" i="1" s="1"/>
  <c r="AA51" i="1" s="1"/>
  <c r="AB51" i="1" s="1"/>
  <c r="C50" i="1"/>
  <c r="D50" i="1" s="1"/>
  <c r="E50" i="1" s="1"/>
  <c r="F50" i="1" s="1"/>
  <c r="G50" i="1" s="1"/>
  <c r="H50" i="1" s="1"/>
  <c r="I50" i="1" s="1"/>
  <c r="J50" i="1" s="1"/>
  <c r="K50" i="1" s="1"/>
  <c r="L50" i="1" s="1"/>
  <c r="M50" i="1" s="1"/>
  <c r="N50" i="1" s="1"/>
  <c r="O50" i="1" s="1"/>
  <c r="P50" i="1" s="1"/>
  <c r="Q50" i="1" s="1"/>
  <c r="R50" i="1" s="1"/>
  <c r="S50" i="1" s="1"/>
  <c r="T50" i="1" s="1"/>
  <c r="U50" i="1" s="1"/>
  <c r="V50" i="1" s="1"/>
  <c r="W50" i="1" s="1"/>
  <c r="X50" i="1" s="1"/>
  <c r="Y50" i="1" s="1"/>
  <c r="Z50" i="1" s="1"/>
  <c r="AA50" i="1" s="1"/>
  <c r="AB50" i="1" s="1"/>
  <c r="C49" i="1"/>
  <c r="D49" i="1" s="1"/>
  <c r="E49" i="1" s="1"/>
  <c r="F49" i="1" s="1"/>
  <c r="G49" i="1" s="1"/>
  <c r="H49" i="1" s="1"/>
  <c r="I49" i="1" s="1"/>
  <c r="J49" i="1" s="1"/>
  <c r="K49" i="1" s="1"/>
  <c r="L49" i="1" s="1"/>
  <c r="M49" i="1" s="1"/>
  <c r="N49" i="1" s="1"/>
  <c r="O49" i="1" s="1"/>
  <c r="P49" i="1" s="1"/>
  <c r="Q49" i="1" s="1"/>
  <c r="R49" i="1" s="1"/>
  <c r="S49" i="1" s="1"/>
  <c r="T49" i="1" s="1"/>
  <c r="U49" i="1" s="1"/>
  <c r="V49" i="1" s="1"/>
  <c r="W49" i="1" s="1"/>
  <c r="X49" i="1" s="1"/>
  <c r="Y49" i="1" s="1"/>
  <c r="Z49" i="1" s="1"/>
  <c r="AA49" i="1" s="1"/>
  <c r="AB49" i="1" s="1"/>
  <c r="C46" i="1"/>
  <c r="D46" i="1" s="1"/>
  <c r="E46" i="1" s="1"/>
  <c r="F46" i="1" s="1"/>
  <c r="G46" i="1" s="1"/>
  <c r="H46" i="1" s="1"/>
  <c r="I46" i="1" s="1"/>
  <c r="J46" i="1" s="1"/>
  <c r="K46" i="1" s="1"/>
  <c r="L46" i="1" s="1"/>
  <c r="M46" i="1" s="1"/>
  <c r="N46" i="1" s="1"/>
  <c r="O46" i="1" s="1"/>
  <c r="P46" i="1" s="1"/>
  <c r="Q46" i="1" s="1"/>
  <c r="R46" i="1" s="1"/>
  <c r="S46" i="1" s="1"/>
  <c r="T46" i="1" s="1"/>
  <c r="U46" i="1" s="1"/>
  <c r="V46" i="1" s="1"/>
  <c r="W46" i="1" s="1"/>
  <c r="X46" i="1" s="1"/>
  <c r="Y46" i="1" s="1"/>
  <c r="Z46" i="1" s="1"/>
  <c r="AA46" i="1" s="1"/>
  <c r="AB46" i="1" s="1"/>
  <c r="C45" i="1"/>
  <c r="D45" i="1" s="1"/>
  <c r="E45" i="1" s="1"/>
  <c r="F45" i="1" s="1"/>
  <c r="G45" i="1" s="1"/>
  <c r="H45" i="1" s="1"/>
  <c r="I45" i="1" s="1"/>
  <c r="J45" i="1" s="1"/>
  <c r="K45" i="1" s="1"/>
  <c r="L45" i="1" s="1"/>
  <c r="M45" i="1" s="1"/>
  <c r="N45" i="1" s="1"/>
  <c r="O45" i="1" s="1"/>
  <c r="P45" i="1" s="1"/>
  <c r="Q45" i="1" s="1"/>
  <c r="R45" i="1" s="1"/>
  <c r="S45" i="1" s="1"/>
  <c r="T45" i="1" s="1"/>
  <c r="U45" i="1" s="1"/>
  <c r="V45" i="1" s="1"/>
  <c r="W45" i="1" s="1"/>
  <c r="X45" i="1" s="1"/>
  <c r="Y45" i="1" s="1"/>
  <c r="Z45" i="1" s="1"/>
  <c r="AA45" i="1" s="1"/>
  <c r="AB45" i="1" s="1"/>
  <c r="C44" i="1"/>
  <c r="D44" i="1" s="1"/>
  <c r="E44" i="1" s="1"/>
  <c r="F44" i="1" s="1"/>
  <c r="G44" i="1" s="1"/>
  <c r="H44" i="1" s="1"/>
  <c r="I44" i="1" s="1"/>
  <c r="J44" i="1" s="1"/>
  <c r="K44" i="1" s="1"/>
  <c r="L44" i="1" s="1"/>
  <c r="M44" i="1" s="1"/>
  <c r="N44" i="1" s="1"/>
  <c r="O44" i="1" s="1"/>
  <c r="P44" i="1" s="1"/>
  <c r="Q44" i="1" s="1"/>
  <c r="R44" i="1" s="1"/>
  <c r="S44" i="1" s="1"/>
  <c r="T44" i="1" s="1"/>
  <c r="U44" i="1" s="1"/>
  <c r="V44" i="1" s="1"/>
  <c r="W44" i="1" s="1"/>
  <c r="X44" i="1" s="1"/>
  <c r="Y44" i="1" s="1"/>
  <c r="Z44" i="1" s="1"/>
  <c r="AA44" i="1" s="1"/>
  <c r="AB44" i="1" s="1"/>
  <c r="C43" i="1"/>
  <c r="D43" i="1" s="1"/>
  <c r="E43" i="1" s="1"/>
  <c r="F43" i="1" s="1"/>
  <c r="G43" i="1" s="1"/>
  <c r="H43" i="1" s="1"/>
  <c r="I43" i="1" s="1"/>
  <c r="J43" i="1" s="1"/>
  <c r="K43" i="1" s="1"/>
  <c r="L43" i="1" s="1"/>
  <c r="M43" i="1" s="1"/>
  <c r="N43" i="1" s="1"/>
  <c r="O43" i="1" s="1"/>
  <c r="P43" i="1" s="1"/>
  <c r="Q43" i="1" s="1"/>
  <c r="R43" i="1" s="1"/>
  <c r="S43" i="1" s="1"/>
  <c r="T43" i="1" s="1"/>
  <c r="U43" i="1" s="1"/>
  <c r="V43" i="1" s="1"/>
  <c r="W43" i="1" s="1"/>
  <c r="X43" i="1" s="1"/>
  <c r="Y43" i="1" s="1"/>
  <c r="Z43" i="1" s="1"/>
  <c r="AA43" i="1" s="1"/>
  <c r="AB43" i="1" s="1"/>
  <c r="C42" i="1"/>
  <c r="D42" i="1" s="1"/>
  <c r="E42" i="1" s="1"/>
  <c r="F42" i="1" s="1"/>
  <c r="G42" i="1" s="1"/>
  <c r="H42" i="1" s="1"/>
  <c r="I42" i="1" s="1"/>
  <c r="J42" i="1" s="1"/>
  <c r="K42" i="1" s="1"/>
  <c r="L42" i="1" s="1"/>
  <c r="M42" i="1" s="1"/>
  <c r="N42" i="1" s="1"/>
  <c r="O42" i="1" s="1"/>
  <c r="P42" i="1" s="1"/>
  <c r="Q42" i="1" s="1"/>
  <c r="R42" i="1" s="1"/>
  <c r="S42" i="1" s="1"/>
  <c r="T42" i="1" s="1"/>
  <c r="U42" i="1" s="1"/>
  <c r="V42" i="1" s="1"/>
  <c r="W42" i="1" s="1"/>
  <c r="X42" i="1" s="1"/>
  <c r="Y42" i="1" s="1"/>
  <c r="Z42" i="1" s="1"/>
  <c r="AA42" i="1" s="1"/>
  <c r="AB42" i="1" s="1"/>
  <c r="C39" i="1"/>
  <c r="D39" i="1" s="1"/>
  <c r="E39" i="1" s="1"/>
  <c r="F39" i="1" s="1"/>
  <c r="G39" i="1" s="1"/>
  <c r="H39" i="1" s="1"/>
  <c r="I39" i="1" s="1"/>
  <c r="J39" i="1" s="1"/>
  <c r="K39" i="1" s="1"/>
  <c r="L39" i="1" s="1"/>
  <c r="M39" i="1" s="1"/>
  <c r="N39" i="1" s="1"/>
  <c r="O39" i="1" s="1"/>
  <c r="P39" i="1" s="1"/>
  <c r="Q39" i="1" s="1"/>
  <c r="R39" i="1" s="1"/>
  <c r="S39" i="1" s="1"/>
  <c r="T39" i="1" s="1"/>
  <c r="U39" i="1" s="1"/>
  <c r="V39" i="1" s="1"/>
  <c r="W39" i="1" s="1"/>
  <c r="X39" i="1" s="1"/>
  <c r="Y39" i="1" s="1"/>
  <c r="Z39" i="1" s="1"/>
  <c r="AA39" i="1" s="1"/>
  <c r="AB39" i="1" s="1"/>
  <c r="C38" i="1"/>
  <c r="D38" i="1" s="1"/>
  <c r="E38" i="1" s="1"/>
  <c r="F38" i="1" s="1"/>
  <c r="G38" i="1" s="1"/>
  <c r="H38" i="1" s="1"/>
  <c r="I38" i="1" s="1"/>
  <c r="J38" i="1" s="1"/>
  <c r="K38" i="1" s="1"/>
  <c r="L38" i="1" s="1"/>
  <c r="M38" i="1" s="1"/>
  <c r="N38" i="1" s="1"/>
  <c r="O38" i="1" s="1"/>
  <c r="P38" i="1" s="1"/>
  <c r="Q38" i="1" s="1"/>
  <c r="R38" i="1" s="1"/>
  <c r="S38" i="1" s="1"/>
  <c r="T38" i="1" s="1"/>
  <c r="U38" i="1" s="1"/>
  <c r="V38" i="1" s="1"/>
  <c r="W38" i="1" s="1"/>
  <c r="X38" i="1" s="1"/>
  <c r="Y38" i="1" s="1"/>
  <c r="Z38" i="1" s="1"/>
  <c r="AA38" i="1" s="1"/>
  <c r="AB38" i="1" s="1"/>
  <c r="C37" i="1"/>
  <c r="D37" i="1" s="1"/>
  <c r="E37" i="1" s="1"/>
  <c r="F37" i="1" s="1"/>
  <c r="G37" i="1" s="1"/>
  <c r="H37" i="1" s="1"/>
  <c r="I37" i="1" s="1"/>
  <c r="J37" i="1" s="1"/>
  <c r="K37" i="1" s="1"/>
  <c r="L37" i="1" s="1"/>
  <c r="M37" i="1" s="1"/>
  <c r="N37" i="1" s="1"/>
  <c r="O37" i="1" s="1"/>
  <c r="P37" i="1" s="1"/>
  <c r="Q37" i="1" s="1"/>
  <c r="R37" i="1" s="1"/>
  <c r="S37" i="1" s="1"/>
  <c r="T37" i="1" s="1"/>
  <c r="U37" i="1" s="1"/>
  <c r="V37" i="1" s="1"/>
  <c r="W37" i="1" s="1"/>
  <c r="X37" i="1" s="1"/>
  <c r="Y37" i="1" s="1"/>
  <c r="Z37" i="1" s="1"/>
  <c r="AA37" i="1" s="1"/>
  <c r="AB37" i="1" s="1"/>
  <c r="C36" i="1"/>
  <c r="D36" i="1" s="1"/>
  <c r="E36" i="1" s="1"/>
  <c r="F36" i="1" s="1"/>
  <c r="G36" i="1" s="1"/>
  <c r="H36" i="1" s="1"/>
  <c r="I36" i="1" s="1"/>
  <c r="J36" i="1" s="1"/>
  <c r="K36" i="1" s="1"/>
  <c r="L36" i="1" s="1"/>
  <c r="M36" i="1" s="1"/>
  <c r="N36" i="1" s="1"/>
  <c r="O36" i="1" s="1"/>
  <c r="P36" i="1" s="1"/>
  <c r="Q36" i="1" s="1"/>
  <c r="R36" i="1" s="1"/>
  <c r="S36" i="1" s="1"/>
  <c r="T36" i="1" s="1"/>
  <c r="U36" i="1" s="1"/>
  <c r="V36" i="1" s="1"/>
  <c r="W36" i="1" s="1"/>
  <c r="X36" i="1" s="1"/>
  <c r="Y36" i="1" s="1"/>
  <c r="Z36" i="1" s="1"/>
  <c r="AA36" i="1" s="1"/>
  <c r="AB36" i="1" s="1"/>
  <c r="C35" i="1"/>
  <c r="D35" i="1" s="1"/>
  <c r="E35" i="1" s="1"/>
  <c r="F35" i="1" s="1"/>
  <c r="G35" i="1" s="1"/>
  <c r="H35" i="1" s="1"/>
  <c r="I35" i="1" s="1"/>
  <c r="J35" i="1" s="1"/>
  <c r="K35" i="1" s="1"/>
  <c r="L35" i="1" s="1"/>
  <c r="M35" i="1" s="1"/>
  <c r="N35" i="1" s="1"/>
  <c r="O35" i="1" s="1"/>
  <c r="P35" i="1" s="1"/>
  <c r="Q35" i="1" s="1"/>
  <c r="R35" i="1" s="1"/>
  <c r="S35" i="1" s="1"/>
  <c r="T35" i="1" s="1"/>
  <c r="U35" i="1" s="1"/>
  <c r="V35" i="1" s="1"/>
  <c r="W35" i="1" s="1"/>
  <c r="X35" i="1" s="1"/>
  <c r="Y35" i="1" s="1"/>
  <c r="Z35" i="1" s="1"/>
  <c r="AA35" i="1" s="1"/>
  <c r="AB35" i="1" s="1"/>
  <c r="C30" i="1"/>
  <c r="D30" i="1" s="1"/>
  <c r="E30" i="1" s="1"/>
  <c r="F30" i="1" s="1"/>
  <c r="G30" i="1" s="1"/>
  <c r="H30" i="1" s="1"/>
  <c r="I30" i="1" s="1"/>
  <c r="J30" i="1" s="1"/>
  <c r="K30" i="1" s="1"/>
  <c r="L30" i="1" s="1"/>
  <c r="M30" i="1" s="1"/>
  <c r="N30" i="1" s="1"/>
  <c r="O30" i="1" s="1"/>
  <c r="P30" i="1" s="1"/>
  <c r="Q30" i="1" s="1"/>
  <c r="R30" i="1" s="1"/>
  <c r="S30" i="1" s="1"/>
  <c r="T30" i="1" s="1"/>
  <c r="U30" i="1" s="1"/>
  <c r="V30" i="1" s="1"/>
  <c r="W30" i="1" s="1"/>
  <c r="X30" i="1" s="1"/>
  <c r="Y30" i="1" s="1"/>
  <c r="Z30" i="1" s="1"/>
  <c r="AA30" i="1" s="1"/>
  <c r="AB30" i="1" s="1"/>
  <c r="C29" i="1"/>
  <c r="D29" i="1" s="1"/>
  <c r="E29" i="1" s="1"/>
  <c r="F29" i="1" s="1"/>
  <c r="G29" i="1" s="1"/>
  <c r="H29" i="1" s="1"/>
  <c r="I29" i="1" s="1"/>
  <c r="J29" i="1" s="1"/>
  <c r="K29" i="1" s="1"/>
  <c r="L29" i="1" s="1"/>
  <c r="M29" i="1" s="1"/>
  <c r="N29" i="1" s="1"/>
  <c r="O29" i="1" s="1"/>
  <c r="P29" i="1" s="1"/>
  <c r="Q29" i="1" s="1"/>
  <c r="R29" i="1" s="1"/>
  <c r="S29" i="1" s="1"/>
  <c r="T29" i="1" s="1"/>
  <c r="U29" i="1" s="1"/>
  <c r="V29" i="1" s="1"/>
  <c r="W29" i="1" s="1"/>
  <c r="X29" i="1" s="1"/>
  <c r="Y29" i="1" s="1"/>
  <c r="Z29" i="1" s="1"/>
  <c r="AA29" i="1" s="1"/>
  <c r="AB29" i="1" s="1"/>
  <c r="C28" i="1"/>
  <c r="D28" i="1" s="1"/>
  <c r="E28" i="1" s="1"/>
  <c r="F28" i="1" s="1"/>
  <c r="G28" i="1" s="1"/>
  <c r="H28" i="1" s="1"/>
  <c r="I28" i="1" s="1"/>
  <c r="J28" i="1" s="1"/>
  <c r="K28" i="1" s="1"/>
  <c r="L28" i="1" s="1"/>
  <c r="M28" i="1" s="1"/>
  <c r="N28" i="1" s="1"/>
  <c r="O28" i="1" s="1"/>
  <c r="P28" i="1" s="1"/>
  <c r="Q28" i="1" s="1"/>
  <c r="R28" i="1" s="1"/>
  <c r="S28" i="1" s="1"/>
  <c r="T28" i="1" s="1"/>
  <c r="U28" i="1" s="1"/>
  <c r="V28" i="1" s="1"/>
  <c r="W28" i="1" s="1"/>
  <c r="X28" i="1" s="1"/>
  <c r="Y28" i="1" s="1"/>
  <c r="Z28" i="1" s="1"/>
  <c r="AA28" i="1" s="1"/>
  <c r="AB28" i="1" s="1"/>
  <c r="C27" i="1"/>
  <c r="D27" i="1" s="1"/>
  <c r="E27" i="1" s="1"/>
  <c r="F27" i="1" s="1"/>
  <c r="G27" i="1" s="1"/>
  <c r="H27" i="1" s="1"/>
  <c r="I27" i="1" s="1"/>
  <c r="J27" i="1" s="1"/>
  <c r="K27" i="1" s="1"/>
  <c r="L27" i="1" s="1"/>
  <c r="M27" i="1" s="1"/>
  <c r="N27" i="1" s="1"/>
  <c r="O27" i="1" s="1"/>
  <c r="P27" i="1" s="1"/>
  <c r="Q27" i="1" s="1"/>
  <c r="R27" i="1" s="1"/>
  <c r="S27" i="1" s="1"/>
  <c r="T27" i="1" s="1"/>
  <c r="U27" i="1" s="1"/>
  <c r="V27" i="1" s="1"/>
  <c r="W27" i="1" s="1"/>
  <c r="X27" i="1" s="1"/>
  <c r="Y27" i="1" s="1"/>
  <c r="Z27" i="1" s="1"/>
  <c r="AA27" i="1" s="1"/>
  <c r="AB27" i="1" s="1"/>
  <c r="C26" i="1"/>
  <c r="D26" i="1" s="1"/>
  <c r="E26" i="1" s="1"/>
  <c r="F26" i="1" s="1"/>
  <c r="G26" i="1" s="1"/>
  <c r="H26" i="1" s="1"/>
  <c r="I26" i="1" s="1"/>
  <c r="J26" i="1" s="1"/>
  <c r="K26" i="1" s="1"/>
  <c r="L26" i="1" s="1"/>
  <c r="M26" i="1" s="1"/>
  <c r="N26" i="1" s="1"/>
  <c r="O26" i="1" s="1"/>
  <c r="P26" i="1" s="1"/>
  <c r="Q26" i="1" s="1"/>
  <c r="R26" i="1" s="1"/>
  <c r="S26" i="1" s="1"/>
  <c r="T26" i="1" s="1"/>
  <c r="U26" i="1" s="1"/>
  <c r="V26" i="1" s="1"/>
  <c r="W26" i="1" s="1"/>
  <c r="X26" i="1" s="1"/>
  <c r="Y26" i="1" s="1"/>
  <c r="Z26" i="1" s="1"/>
  <c r="AA26" i="1" s="1"/>
  <c r="AB26" i="1" s="1"/>
  <c r="C23" i="1"/>
  <c r="D23" i="1" s="1"/>
  <c r="E23" i="1" s="1"/>
  <c r="F23" i="1" s="1"/>
  <c r="G23" i="1" s="1"/>
  <c r="H23" i="1" s="1"/>
  <c r="I23" i="1" s="1"/>
  <c r="J23" i="1" s="1"/>
  <c r="K23" i="1" s="1"/>
  <c r="L23" i="1" s="1"/>
  <c r="M23" i="1" s="1"/>
  <c r="N23" i="1" s="1"/>
  <c r="O23" i="1" s="1"/>
  <c r="P23" i="1" s="1"/>
  <c r="Q23" i="1" s="1"/>
  <c r="R23" i="1" s="1"/>
  <c r="S23" i="1" s="1"/>
  <c r="T23" i="1" s="1"/>
  <c r="U23" i="1" s="1"/>
  <c r="V23" i="1" s="1"/>
  <c r="W23" i="1" s="1"/>
  <c r="X23" i="1" s="1"/>
  <c r="Y23" i="1" s="1"/>
  <c r="Z23" i="1" s="1"/>
  <c r="AA23" i="1" s="1"/>
  <c r="AB23" i="1" s="1"/>
  <c r="C22" i="1"/>
  <c r="D22" i="1" s="1"/>
  <c r="E22" i="1" s="1"/>
  <c r="F22" i="1" s="1"/>
  <c r="G22" i="1" s="1"/>
  <c r="H22" i="1" s="1"/>
  <c r="I22" i="1" s="1"/>
  <c r="J22" i="1" s="1"/>
  <c r="K22" i="1" s="1"/>
  <c r="L22" i="1" s="1"/>
  <c r="M22" i="1" s="1"/>
  <c r="N22" i="1" s="1"/>
  <c r="O22" i="1" s="1"/>
  <c r="P22" i="1" s="1"/>
  <c r="Q22" i="1" s="1"/>
  <c r="R22" i="1" s="1"/>
  <c r="S22" i="1" s="1"/>
  <c r="T22" i="1" s="1"/>
  <c r="U22" i="1" s="1"/>
  <c r="V22" i="1" s="1"/>
  <c r="W22" i="1" s="1"/>
  <c r="X22" i="1" s="1"/>
  <c r="Y22" i="1" s="1"/>
  <c r="Z22" i="1" s="1"/>
  <c r="AA22" i="1" s="1"/>
  <c r="AB22" i="1" s="1"/>
  <c r="C21" i="1"/>
  <c r="D21" i="1" s="1"/>
  <c r="E21" i="1" s="1"/>
  <c r="F21" i="1" s="1"/>
  <c r="G21" i="1" s="1"/>
  <c r="H21" i="1" s="1"/>
  <c r="I21" i="1" s="1"/>
  <c r="J21" i="1" s="1"/>
  <c r="K21" i="1" s="1"/>
  <c r="L21" i="1" s="1"/>
  <c r="M21" i="1" s="1"/>
  <c r="N21" i="1" s="1"/>
  <c r="O21" i="1" s="1"/>
  <c r="P21" i="1" s="1"/>
  <c r="Q21" i="1" s="1"/>
  <c r="R21" i="1" s="1"/>
  <c r="S21" i="1" s="1"/>
  <c r="T21" i="1" s="1"/>
  <c r="U21" i="1" s="1"/>
  <c r="V21" i="1" s="1"/>
  <c r="W21" i="1" s="1"/>
  <c r="X21" i="1" s="1"/>
  <c r="Y21" i="1" s="1"/>
  <c r="Z21" i="1" s="1"/>
  <c r="AA21" i="1" s="1"/>
  <c r="AB21" i="1" s="1"/>
  <c r="C20" i="1"/>
  <c r="D20" i="1" s="1"/>
  <c r="E20" i="1" s="1"/>
  <c r="F20" i="1" s="1"/>
  <c r="G20" i="1" s="1"/>
  <c r="H20" i="1" s="1"/>
  <c r="I20" i="1" s="1"/>
  <c r="J20" i="1" s="1"/>
  <c r="K20" i="1" s="1"/>
  <c r="L20" i="1" s="1"/>
  <c r="M20" i="1" s="1"/>
  <c r="N20" i="1" s="1"/>
  <c r="O20" i="1" s="1"/>
  <c r="P20" i="1" s="1"/>
  <c r="Q20" i="1" s="1"/>
  <c r="R20" i="1" s="1"/>
  <c r="S20" i="1" s="1"/>
  <c r="T20" i="1" s="1"/>
  <c r="U20" i="1" s="1"/>
  <c r="V20" i="1" s="1"/>
  <c r="W20" i="1" s="1"/>
  <c r="X20" i="1" s="1"/>
  <c r="Y20" i="1" s="1"/>
  <c r="Z20" i="1" s="1"/>
  <c r="AA20" i="1" s="1"/>
  <c r="AB20" i="1" s="1"/>
  <c r="C19" i="1"/>
  <c r="D19" i="1" s="1"/>
  <c r="E19" i="1" s="1"/>
  <c r="F19" i="1" s="1"/>
  <c r="G19" i="1" s="1"/>
  <c r="H19" i="1" s="1"/>
  <c r="I19" i="1" s="1"/>
  <c r="J19" i="1" s="1"/>
  <c r="K19" i="1" s="1"/>
  <c r="L19" i="1" s="1"/>
  <c r="M19" i="1" s="1"/>
  <c r="N19" i="1" s="1"/>
  <c r="O19" i="1" s="1"/>
  <c r="P19" i="1" s="1"/>
  <c r="Q19" i="1" s="1"/>
  <c r="R19" i="1" s="1"/>
  <c r="S19" i="1" s="1"/>
  <c r="T19" i="1" s="1"/>
  <c r="U19" i="1" s="1"/>
  <c r="V19" i="1" s="1"/>
  <c r="W19" i="1" s="1"/>
  <c r="X19" i="1" s="1"/>
  <c r="Y19" i="1" s="1"/>
  <c r="Z19" i="1" s="1"/>
  <c r="AA19" i="1" s="1"/>
  <c r="AB19" i="1" s="1"/>
  <c r="C13" i="1"/>
  <c r="D13" i="1" s="1"/>
  <c r="E13" i="1" s="1"/>
  <c r="F13" i="1" s="1"/>
  <c r="G13" i="1" s="1"/>
  <c r="H13" i="1" s="1"/>
  <c r="I13" i="1" s="1"/>
  <c r="J13" i="1" s="1"/>
  <c r="K13" i="1" s="1"/>
  <c r="L13" i="1" s="1"/>
  <c r="M13" i="1" s="1"/>
  <c r="N13" i="1" s="1"/>
  <c r="O13" i="1" s="1"/>
  <c r="P13" i="1" s="1"/>
  <c r="Q13" i="1" s="1"/>
  <c r="R13" i="1" s="1"/>
  <c r="S13" i="1" s="1"/>
  <c r="T13" i="1" s="1"/>
  <c r="U13" i="1" s="1"/>
  <c r="V13" i="1" s="1"/>
  <c r="W13" i="1" s="1"/>
  <c r="X13" i="1" s="1"/>
  <c r="Y13" i="1" s="1"/>
  <c r="Z13" i="1" s="1"/>
  <c r="AA13" i="1" s="1"/>
  <c r="AB13" i="1" s="1"/>
  <c r="C14" i="1"/>
  <c r="D14" i="1" s="1"/>
  <c r="E14" i="1" s="1"/>
  <c r="F14" i="1" s="1"/>
  <c r="G14" i="1" s="1"/>
  <c r="H14" i="1" s="1"/>
  <c r="I14" i="1" s="1"/>
  <c r="J14" i="1" s="1"/>
  <c r="K14" i="1" s="1"/>
  <c r="L14" i="1" s="1"/>
  <c r="M14" i="1" s="1"/>
  <c r="N14" i="1" s="1"/>
  <c r="O14" i="1" s="1"/>
  <c r="P14" i="1" s="1"/>
  <c r="Q14" i="1" s="1"/>
  <c r="R14" i="1" s="1"/>
  <c r="S14" i="1" s="1"/>
  <c r="T14" i="1" s="1"/>
  <c r="U14" i="1" s="1"/>
  <c r="V14" i="1" s="1"/>
  <c r="W14" i="1" s="1"/>
  <c r="X14" i="1" s="1"/>
  <c r="Y14" i="1" s="1"/>
  <c r="Z14" i="1" s="1"/>
  <c r="AA14" i="1" s="1"/>
  <c r="AB14" i="1" s="1"/>
  <c r="C15" i="1"/>
  <c r="D15" i="1" s="1"/>
  <c r="E15" i="1" s="1"/>
  <c r="F15" i="1" s="1"/>
  <c r="G15" i="1" s="1"/>
  <c r="H15" i="1" s="1"/>
  <c r="I15" i="1" s="1"/>
  <c r="J15" i="1" s="1"/>
  <c r="K15" i="1" s="1"/>
  <c r="L15" i="1" s="1"/>
  <c r="M15" i="1" s="1"/>
  <c r="N15" i="1" s="1"/>
  <c r="O15" i="1" s="1"/>
  <c r="P15" i="1" s="1"/>
  <c r="Q15" i="1" s="1"/>
  <c r="R15" i="1" s="1"/>
  <c r="S15" i="1" s="1"/>
  <c r="T15" i="1" s="1"/>
  <c r="U15" i="1" s="1"/>
  <c r="V15" i="1" s="1"/>
  <c r="W15" i="1" s="1"/>
  <c r="X15" i="1" s="1"/>
  <c r="Y15" i="1" s="1"/>
  <c r="Z15" i="1" s="1"/>
  <c r="AA15" i="1" s="1"/>
  <c r="AB15" i="1" s="1"/>
  <c r="C16" i="1"/>
  <c r="D16" i="1" s="1"/>
  <c r="E16" i="1" s="1"/>
  <c r="F16" i="1" s="1"/>
  <c r="G16" i="1" s="1"/>
  <c r="H16" i="1" s="1"/>
  <c r="I16" i="1" s="1"/>
  <c r="J16" i="1" s="1"/>
  <c r="K16" i="1" s="1"/>
  <c r="L16" i="1" s="1"/>
  <c r="M16" i="1" s="1"/>
  <c r="N16" i="1" s="1"/>
  <c r="O16" i="1" s="1"/>
  <c r="P16" i="1" s="1"/>
  <c r="Q16" i="1" s="1"/>
  <c r="R16" i="1" s="1"/>
  <c r="S16" i="1" s="1"/>
  <c r="T16" i="1" s="1"/>
  <c r="U16" i="1" s="1"/>
  <c r="V16" i="1" s="1"/>
  <c r="W16" i="1" s="1"/>
  <c r="X16" i="1" s="1"/>
  <c r="Y16" i="1" s="1"/>
  <c r="Z16" i="1" s="1"/>
  <c r="AA16" i="1" s="1"/>
  <c r="AB16" i="1" s="1"/>
  <c r="C12" i="1"/>
  <c r="D12" i="1" s="1"/>
  <c r="E12" i="1" s="1"/>
  <c r="F12" i="1" s="1"/>
  <c r="E4" i="1"/>
  <c r="F4" i="1" s="1"/>
  <c r="G4" i="1" s="1"/>
  <c r="H4" i="1" s="1"/>
  <c r="I4" i="1" s="1"/>
  <c r="J4" i="1" s="1"/>
  <c r="K4" i="1" s="1"/>
  <c r="L4" i="1" s="1"/>
  <c r="M4" i="1" s="1"/>
  <c r="N4" i="1" s="1"/>
  <c r="O4" i="1" s="1"/>
  <c r="P4" i="1" s="1"/>
  <c r="Q4" i="1" s="1"/>
  <c r="R4" i="1" s="1"/>
  <c r="S4" i="1" s="1"/>
  <c r="T4" i="1" s="1"/>
  <c r="U4" i="1" s="1"/>
  <c r="V4" i="1" s="1"/>
  <c r="W4" i="1" s="1"/>
  <c r="X4" i="1" s="1"/>
  <c r="Y4" i="1" s="1"/>
  <c r="Z4" i="1" s="1"/>
  <c r="AA4" i="1" s="1"/>
  <c r="AB4" i="1" s="1"/>
  <c r="C6" i="1"/>
  <c r="D6" i="1" s="1"/>
  <c r="D6" i="12" s="1"/>
  <c r="F5" i="2"/>
  <c r="G5" i="2" s="1"/>
  <c r="H5" i="2" s="1"/>
  <c r="I5" i="2" s="1"/>
  <c r="J5" i="2" s="1"/>
  <c r="K5" i="2" s="1"/>
  <c r="L5" i="2" s="1"/>
  <c r="M5" i="2" s="1"/>
  <c r="N5" i="2" s="1"/>
  <c r="O5" i="2" s="1"/>
  <c r="P5" i="2" s="1"/>
  <c r="Q5" i="2" s="1"/>
  <c r="R5" i="2" s="1"/>
  <c r="S5" i="2" s="1"/>
  <c r="T5" i="2" s="1"/>
  <c r="U5" i="2" s="1"/>
  <c r="V5" i="2" s="1"/>
  <c r="W5" i="2" s="1"/>
  <c r="X5" i="2" s="1"/>
  <c r="Y5" i="2" s="1"/>
  <c r="Z5" i="2" s="1"/>
  <c r="AA5" i="2" s="1"/>
  <c r="AB5" i="2" s="1"/>
  <c r="AC5" i="2" s="1"/>
  <c r="AD5" i="2" s="1"/>
  <c r="AE5" i="2" s="1"/>
  <c r="AF5" i="2" s="1"/>
  <c r="B13" i="10" l="1"/>
  <c r="E23" i="13"/>
  <c r="F23" i="13" s="1"/>
  <c r="G23" i="13" s="1"/>
  <c r="H23" i="13" s="1"/>
  <c r="I23" i="13" s="1"/>
  <c r="J23" i="13" s="1"/>
  <c r="K23" i="13" s="1"/>
  <c r="L23" i="13" s="1"/>
  <c r="M23" i="13" s="1"/>
  <c r="N23" i="13" s="1"/>
  <c r="O23" i="13" s="1"/>
  <c r="P23" i="13" s="1"/>
  <c r="Q23" i="13" s="1"/>
  <c r="R23" i="13" s="1"/>
  <c r="S23" i="13" s="1"/>
  <c r="T23" i="13" s="1"/>
  <c r="U23" i="13" s="1"/>
  <c r="V23" i="13" s="1"/>
  <c r="W23" i="13" s="1"/>
  <c r="X23" i="13" s="1"/>
  <c r="Y23" i="13" s="1"/>
  <c r="Z23" i="13" s="1"/>
  <c r="AA23" i="13" s="1"/>
  <c r="AB23" i="13" s="1"/>
  <c r="E48" i="13"/>
  <c r="F48" i="13" s="1"/>
  <c r="G48" i="13" s="1"/>
  <c r="H48" i="13" s="1"/>
  <c r="I48" i="13" s="1"/>
  <c r="J48" i="13" s="1"/>
  <c r="K48" i="13" s="1"/>
  <c r="L48" i="13" s="1"/>
  <c r="M48" i="13" s="1"/>
  <c r="N48" i="13" s="1"/>
  <c r="O48" i="13" s="1"/>
  <c r="P48" i="13" s="1"/>
  <c r="Q48" i="13" s="1"/>
  <c r="R48" i="13" s="1"/>
  <c r="S48" i="13" s="1"/>
  <c r="T48" i="13" s="1"/>
  <c r="U48" i="13" s="1"/>
  <c r="V48" i="13" s="1"/>
  <c r="W48" i="13" s="1"/>
  <c r="X48" i="13" s="1"/>
  <c r="Y48" i="13" s="1"/>
  <c r="Z48" i="13" s="1"/>
  <c r="AA48" i="13" s="1"/>
  <c r="AB48" i="13" s="1"/>
  <c r="E11" i="13"/>
  <c r="F11" i="13" s="1"/>
  <c r="G11" i="13" s="1"/>
  <c r="H11" i="13" s="1"/>
  <c r="I11" i="13" s="1"/>
  <c r="J11" i="13" s="1"/>
  <c r="K11" i="13" s="1"/>
  <c r="L11" i="13" s="1"/>
  <c r="M11" i="13" s="1"/>
  <c r="N11" i="13" s="1"/>
  <c r="O11" i="13" s="1"/>
  <c r="P11" i="13" s="1"/>
  <c r="Q11" i="13" s="1"/>
  <c r="R11" i="13" s="1"/>
  <c r="S11" i="13" s="1"/>
  <c r="T11" i="13" s="1"/>
  <c r="U11" i="13" s="1"/>
  <c r="V11" i="13" s="1"/>
  <c r="W11" i="13" s="1"/>
  <c r="X11" i="13" s="1"/>
  <c r="Y11" i="13" s="1"/>
  <c r="Z11" i="13" s="1"/>
  <c r="AA11" i="13" s="1"/>
  <c r="AB11" i="13" s="1"/>
  <c r="Q2" i="11"/>
  <c r="D25" i="13"/>
  <c r="E25" i="13" s="1"/>
  <c r="F25" i="13" s="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D39" i="13"/>
  <c r="G54" i="2"/>
  <c r="H54" i="2" s="1"/>
  <c r="I54" i="2" s="1"/>
  <c r="J54" i="2" s="1"/>
  <c r="K54" i="2" s="1"/>
  <c r="E63" i="13"/>
  <c r="F63" i="13" s="1"/>
  <c r="G63" i="13" s="1"/>
  <c r="H63" i="13" s="1"/>
  <c r="I63" i="13" s="1"/>
  <c r="J63" i="13" s="1"/>
  <c r="K63" i="13" s="1"/>
  <c r="L63" i="13" s="1"/>
  <c r="M63" i="13" s="1"/>
  <c r="N63" i="13" s="1"/>
  <c r="O63" i="13" s="1"/>
  <c r="P63" i="13" s="1"/>
  <c r="Q63" i="13" s="1"/>
  <c r="R63" i="13" s="1"/>
  <c r="S63" i="13" s="1"/>
  <c r="T63" i="13" s="1"/>
  <c r="U63" i="13" s="1"/>
  <c r="V63" i="13" s="1"/>
  <c r="W63" i="13" s="1"/>
  <c r="X63" i="13" s="1"/>
  <c r="Y63" i="13" s="1"/>
  <c r="Z63" i="13" s="1"/>
  <c r="AA63" i="13" s="1"/>
  <c r="AB63" i="13" s="1"/>
  <c r="D16" i="13"/>
  <c r="D40" i="13"/>
  <c r="E40" i="13" s="1"/>
  <c r="F40" i="13" s="1"/>
  <c r="G40" i="13" s="1"/>
  <c r="H40" i="13" s="1"/>
  <c r="I40" i="13" s="1"/>
  <c r="J40" i="13" s="1"/>
  <c r="K40" i="13" s="1"/>
  <c r="L40" i="13" s="1"/>
  <c r="M40" i="13" s="1"/>
  <c r="N40" i="13" s="1"/>
  <c r="O40" i="13" s="1"/>
  <c r="P40" i="13" s="1"/>
  <c r="Q40" i="13" s="1"/>
  <c r="R40" i="13" s="1"/>
  <c r="S40" i="13" s="1"/>
  <c r="T40" i="13" s="1"/>
  <c r="U40" i="13" s="1"/>
  <c r="V40" i="13" s="1"/>
  <c r="W40" i="13" s="1"/>
  <c r="X40" i="13" s="1"/>
  <c r="Y40" i="13" s="1"/>
  <c r="Z40" i="13" s="1"/>
  <c r="AA40" i="13" s="1"/>
  <c r="AB40" i="13" s="1"/>
  <c r="D63" i="13"/>
  <c r="H12" i="14"/>
  <c r="G27" i="14"/>
  <c r="G56" i="14"/>
  <c r="K2" i="11"/>
  <c r="S2" i="11"/>
  <c r="D47" i="13"/>
  <c r="E47" i="13" s="1"/>
  <c r="F47" i="13" s="1"/>
  <c r="G47" i="13" s="1"/>
  <c r="H47" i="13" s="1"/>
  <c r="I47" i="13" s="1"/>
  <c r="J47" i="13" s="1"/>
  <c r="K47" i="13" s="1"/>
  <c r="L47" i="13" s="1"/>
  <c r="M47" i="13" s="1"/>
  <c r="N47" i="13" s="1"/>
  <c r="O47" i="13" s="1"/>
  <c r="P47" i="13" s="1"/>
  <c r="Q47" i="13" s="1"/>
  <c r="R47" i="13" s="1"/>
  <c r="S47" i="13" s="1"/>
  <c r="T47" i="13" s="1"/>
  <c r="U47" i="13" s="1"/>
  <c r="V47" i="13" s="1"/>
  <c r="W47" i="13" s="1"/>
  <c r="X47" i="13" s="1"/>
  <c r="Y47" i="13" s="1"/>
  <c r="Z47" i="13" s="1"/>
  <c r="AA47" i="13" s="1"/>
  <c r="AB47" i="13" s="1"/>
  <c r="U4" i="11"/>
  <c r="D24" i="13"/>
  <c r="E24" i="13" s="1"/>
  <c r="F24" i="13" s="1"/>
  <c r="G24" i="13" s="1"/>
  <c r="H24" i="13" s="1"/>
  <c r="I24" i="13" s="1"/>
  <c r="J24" i="13" s="1"/>
  <c r="K24" i="13" s="1"/>
  <c r="L24" i="13" s="1"/>
  <c r="M24" i="13" s="1"/>
  <c r="N24" i="13" s="1"/>
  <c r="O24" i="13" s="1"/>
  <c r="P24" i="13" s="1"/>
  <c r="Q24" i="13" s="1"/>
  <c r="R24" i="13" s="1"/>
  <c r="S24" i="13" s="1"/>
  <c r="T24" i="13" s="1"/>
  <c r="U24" i="13" s="1"/>
  <c r="V24" i="13" s="1"/>
  <c r="W24" i="13" s="1"/>
  <c r="X24" i="13" s="1"/>
  <c r="Y24" i="13" s="1"/>
  <c r="Z24" i="13" s="1"/>
  <c r="AA24" i="13" s="1"/>
  <c r="AB24" i="13" s="1"/>
  <c r="G53" i="14"/>
  <c r="I2" i="11"/>
  <c r="G47" i="14"/>
  <c r="J3" i="11"/>
  <c r="E17" i="13"/>
  <c r="F17" i="13" s="1"/>
  <c r="G17" i="13" s="1"/>
  <c r="H17" i="13" s="1"/>
  <c r="I17" i="13" s="1"/>
  <c r="J17" i="13" s="1"/>
  <c r="K17" i="13" s="1"/>
  <c r="L17" i="13" s="1"/>
  <c r="M17" i="13" s="1"/>
  <c r="N17" i="13" s="1"/>
  <c r="O17" i="13" s="1"/>
  <c r="P17" i="13" s="1"/>
  <c r="Q17" i="13" s="1"/>
  <c r="R17" i="13" s="1"/>
  <c r="S17" i="13" s="1"/>
  <c r="T17" i="13" s="1"/>
  <c r="U17" i="13" s="1"/>
  <c r="V17" i="13" s="1"/>
  <c r="W17" i="13" s="1"/>
  <c r="X17" i="13" s="1"/>
  <c r="Y17" i="13" s="1"/>
  <c r="Z17" i="13" s="1"/>
  <c r="AA17" i="13" s="1"/>
  <c r="AB17" i="13" s="1"/>
  <c r="D17" i="13"/>
  <c r="D41" i="13"/>
  <c r="E41" i="13" s="1"/>
  <c r="F41" i="13" s="1"/>
  <c r="G41" i="13" s="1"/>
  <c r="H41" i="13" s="1"/>
  <c r="I41" i="13" s="1"/>
  <c r="J41" i="13" s="1"/>
  <c r="K41" i="13" s="1"/>
  <c r="L41" i="13" s="1"/>
  <c r="M41" i="13" s="1"/>
  <c r="N41" i="13" s="1"/>
  <c r="O41" i="13" s="1"/>
  <c r="P41" i="13" s="1"/>
  <c r="Q41" i="13" s="1"/>
  <c r="R41" i="13" s="1"/>
  <c r="S41" i="13" s="1"/>
  <c r="T41" i="13" s="1"/>
  <c r="U41" i="13" s="1"/>
  <c r="V41" i="13" s="1"/>
  <c r="W41" i="13" s="1"/>
  <c r="X41" i="13" s="1"/>
  <c r="Y41" i="13" s="1"/>
  <c r="Z41" i="13" s="1"/>
  <c r="AA41" i="13" s="1"/>
  <c r="AB41" i="13" s="1"/>
  <c r="D53" i="13"/>
  <c r="F50" i="14"/>
  <c r="T4" i="10"/>
  <c r="T4" i="11" s="1"/>
  <c r="V4" i="11"/>
  <c r="E10" i="13"/>
  <c r="F10" i="13" s="1"/>
  <c r="G10" i="13" s="1"/>
  <c r="H10" i="13" s="1"/>
  <c r="I10" i="13" s="1"/>
  <c r="J10" i="13" s="1"/>
  <c r="K10" i="13" s="1"/>
  <c r="L10" i="13" s="1"/>
  <c r="M10" i="13" s="1"/>
  <c r="N10" i="13" s="1"/>
  <c r="O10" i="13" s="1"/>
  <c r="P10" i="13" s="1"/>
  <c r="Q10" i="13" s="1"/>
  <c r="R10" i="13" s="1"/>
  <c r="S10" i="13" s="1"/>
  <c r="T10" i="13" s="1"/>
  <c r="U10" i="13" s="1"/>
  <c r="V10" i="13" s="1"/>
  <c r="W10" i="13" s="1"/>
  <c r="X10" i="13" s="1"/>
  <c r="Y10" i="13" s="1"/>
  <c r="Z10" i="13" s="1"/>
  <c r="AA10" i="13" s="1"/>
  <c r="AB10" i="13" s="1"/>
  <c r="D23" i="13"/>
  <c r="D48" i="13"/>
  <c r="Y2" i="11"/>
  <c r="N4" i="11"/>
  <c r="M4" i="11"/>
  <c r="D18" i="13"/>
  <c r="E18" i="13" s="1"/>
  <c r="F18" i="13" s="1"/>
  <c r="G18" i="13" s="1"/>
  <c r="H18" i="13" s="1"/>
  <c r="I18" i="13" s="1"/>
  <c r="J18" i="13" s="1"/>
  <c r="K18" i="13" s="1"/>
  <c r="L18" i="13" s="1"/>
  <c r="M18" i="13" s="1"/>
  <c r="N18" i="13" s="1"/>
  <c r="O18" i="13" s="1"/>
  <c r="P18" i="13" s="1"/>
  <c r="Q18" i="13" s="1"/>
  <c r="R18" i="13" s="1"/>
  <c r="S18" i="13" s="1"/>
  <c r="T18" i="13" s="1"/>
  <c r="U18" i="13" s="1"/>
  <c r="V18" i="13" s="1"/>
  <c r="W18" i="13" s="1"/>
  <c r="X18" i="13" s="1"/>
  <c r="Y18" i="13" s="1"/>
  <c r="Z18" i="13" s="1"/>
  <c r="AA18" i="13" s="1"/>
  <c r="AB18" i="13" s="1"/>
  <c r="D32" i="13"/>
  <c r="E32" i="13" s="1"/>
  <c r="F32" i="13" s="1"/>
  <c r="G32" i="13" s="1"/>
  <c r="H32" i="13" s="1"/>
  <c r="I32" i="13" s="1"/>
  <c r="J32" i="13" s="1"/>
  <c r="K32" i="13" s="1"/>
  <c r="L32" i="13" s="1"/>
  <c r="M32" i="13" s="1"/>
  <c r="N32" i="13" s="1"/>
  <c r="O32" i="13" s="1"/>
  <c r="P32" i="13" s="1"/>
  <c r="Q32" i="13" s="1"/>
  <c r="R32" i="13" s="1"/>
  <c r="S32" i="13" s="1"/>
  <c r="T32" i="13" s="1"/>
  <c r="U32" i="13" s="1"/>
  <c r="V32" i="13" s="1"/>
  <c r="W32" i="13" s="1"/>
  <c r="X32" i="13" s="1"/>
  <c r="Y32" i="13" s="1"/>
  <c r="Z32" i="13" s="1"/>
  <c r="AA32" i="13" s="1"/>
  <c r="AB32" i="13" s="1"/>
  <c r="D54" i="13"/>
  <c r="E54" i="13" s="1"/>
  <c r="F54" i="13" s="1"/>
  <c r="G54" i="13" s="1"/>
  <c r="H54" i="13" s="1"/>
  <c r="I54" i="13" s="1"/>
  <c r="J54" i="13" s="1"/>
  <c r="K54" i="13" s="1"/>
  <c r="L54" i="13" s="1"/>
  <c r="M54" i="13" s="1"/>
  <c r="N54" i="13" s="1"/>
  <c r="O54" i="13" s="1"/>
  <c r="P54" i="13" s="1"/>
  <c r="Q54" i="13" s="1"/>
  <c r="R54" i="13" s="1"/>
  <c r="S54" i="13" s="1"/>
  <c r="T54" i="13" s="1"/>
  <c r="U54" i="13" s="1"/>
  <c r="V54" i="13" s="1"/>
  <c r="W54" i="13" s="1"/>
  <c r="X54" i="13" s="1"/>
  <c r="Y54" i="13" s="1"/>
  <c r="Z54" i="13" s="1"/>
  <c r="AA54" i="13" s="1"/>
  <c r="AB54" i="13" s="1"/>
  <c r="X3" i="11"/>
  <c r="S4" i="10"/>
  <c r="S4" i="11" s="1"/>
  <c r="C4" i="10"/>
  <c r="C4" i="11" s="1"/>
  <c r="X4" i="11"/>
  <c r="E39" i="13"/>
  <c r="F39" i="13" s="1"/>
  <c r="G39" i="13" s="1"/>
  <c r="H39" i="13" s="1"/>
  <c r="I39" i="13" s="1"/>
  <c r="J39" i="13" s="1"/>
  <c r="K39" i="13" s="1"/>
  <c r="L39" i="13" s="1"/>
  <c r="M39" i="13" s="1"/>
  <c r="N39" i="13" s="1"/>
  <c r="O39" i="13" s="1"/>
  <c r="P39" i="13" s="1"/>
  <c r="Q39" i="13" s="1"/>
  <c r="R39" i="13" s="1"/>
  <c r="S39" i="13" s="1"/>
  <c r="T39" i="13" s="1"/>
  <c r="U39" i="13" s="1"/>
  <c r="V39" i="13" s="1"/>
  <c r="W39" i="13" s="1"/>
  <c r="X39" i="13" s="1"/>
  <c r="Y39" i="13" s="1"/>
  <c r="Z39" i="13" s="1"/>
  <c r="AA39" i="13" s="1"/>
  <c r="AB39" i="13" s="1"/>
  <c r="D33" i="13"/>
  <c r="E33" i="13" s="1"/>
  <c r="F33" i="13" s="1"/>
  <c r="G33" i="13" s="1"/>
  <c r="H33" i="13" s="1"/>
  <c r="I33" i="13" s="1"/>
  <c r="J33" i="13" s="1"/>
  <c r="K33" i="13" s="1"/>
  <c r="L33" i="13" s="1"/>
  <c r="M33" i="13" s="1"/>
  <c r="N33" i="13" s="1"/>
  <c r="O33" i="13" s="1"/>
  <c r="P33" i="13" s="1"/>
  <c r="Q33" i="13" s="1"/>
  <c r="R33" i="13" s="1"/>
  <c r="S33" i="13" s="1"/>
  <c r="T33" i="13" s="1"/>
  <c r="U33" i="13" s="1"/>
  <c r="V33" i="13" s="1"/>
  <c r="W33" i="13" s="1"/>
  <c r="X33" i="13" s="1"/>
  <c r="Y33" i="13" s="1"/>
  <c r="Z33" i="13" s="1"/>
  <c r="AA33" i="13" s="1"/>
  <c r="AB33" i="13" s="1"/>
  <c r="D55" i="13"/>
  <c r="E55" i="13" s="1"/>
  <c r="F55" i="13" s="1"/>
  <c r="G55" i="13" s="1"/>
  <c r="H55" i="13" s="1"/>
  <c r="I55" i="13" s="1"/>
  <c r="J55" i="13" s="1"/>
  <c r="K55" i="13" s="1"/>
  <c r="L55" i="13" s="1"/>
  <c r="M55" i="13" s="1"/>
  <c r="N55" i="13" s="1"/>
  <c r="O55" i="13" s="1"/>
  <c r="P55" i="13" s="1"/>
  <c r="Q55" i="13" s="1"/>
  <c r="R55" i="13" s="1"/>
  <c r="S55" i="13" s="1"/>
  <c r="T55" i="13" s="1"/>
  <c r="U55" i="13" s="1"/>
  <c r="V55" i="13" s="1"/>
  <c r="W55" i="13" s="1"/>
  <c r="X55" i="13" s="1"/>
  <c r="Y55" i="13" s="1"/>
  <c r="Z55" i="13" s="1"/>
  <c r="AA55" i="13" s="1"/>
  <c r="AB55" i="13" s="1"/>
  <c r="E53" i="13"/>
  <c r="F53" i="13" s="1"/>
  <c r="G53" i="13" s="1"/>
  <c r="H53" i="13" s="1"/>
  <c r="I53" i="13" s="1"/>
  <c r="J53" i="13" s="1"/>
  <c r="K53" i="13" s="1"/>
  <c r="L53" i="13" s="1"/>
  <c r="M53" i="13" s="1"/>
  <c r="N53" i="13" s="1"/>
  <c r="O53" i="13" s="1"/>
  <c r="P53" i="13" s="1"/>
  <c r="Q53" i="13" s="1"/>
  <c r="R53" i="13" s="1"/>
  <c r="S53" i="13" s="1"/>
  <c r="T53" i="13" s="1"/>
  <c r="U53" i="13" s="1"/>
  <c r="V53" i="13" s="1"/>
  <c r="W53" i="13" s="1"/>
  <c r="X53" i="13" s="1"/>
  <c r="Y53" i="13" s="1"/>
  <c r="Z53" i="13" s="1"/>
  <c r="AA53" i="13" s="1"/>
  <c r="AB53" i="13" s="1"/>
  <c r="D34" i="13"/>
  <c r="E34" i="13" s="1"/>
  <c r="F34" i="13" s="1"/>
  <c r="G34" i="13" s="1"/>
  <c r="H34" i="13" s="1"/>
  <c r="I34" i="13" s="1"/>
  <c r="J34" i="13" s="1"/>
  <c r="K34" i="13" s="1"/>
  <c r="L34" i="13" s="1"/>
  <c r="M34" i="13" s="1"/>
  <c r="N34" i="13" s="1"/>
  <c r="O34" i="13" s="1"/>
  <c r="P34" i="13" s="1"/>
  <c r="Q34" i="13" s="1"/>
  <c r="R34" i="13" s="1"/>
  <c r="S34" i="13" s="1"/>
  <c r="T34" i="13" s="1"/>
  <c r="U34" i="13" s="1"/>
  <c r="V34" i="13" s="1"/>
  <c r="W34" i="13" s="1"/>
  <c r="X34" i="13" s="1"/>
  <c r="Y34" i="13" s="1"/>
  <c r="Z34" i="13" s="1"/>
  <c r="AA34" i="13" s="1"/>
  <c r="AB34" i="13" s="1"/>
  <c r="D46" i="13"/>
  <c r="E46" i="13" s="1"/>
  <c r="F46" i="13" s="1"/>
  <c r="G46" i="13" s="1"/>
  <c r="H46" i="13" s="1"/>
  <c r="I46" i="13" s="1"/>
  <c r="J46" i="13" s="1"/>
  <c r="K46" i="13" s="1"/>
  <c r="L46" i="13" s="1"/>
  <c r="M46" i="13" s="1"/>
  <c r="N46" i="13" s="1"/>
  <c r="O46" i="13" s="1"/>
  <c r="P46" i="13" s="1"/>
  <c r="Q46" i="13" s="1"/>
  <c r="R46" i="13" s="1"/>
  <c r="S46" i="13" s="1"/>
  <c r="T46" i="13" s="1"/>
  <c r="U46" i="13" s="1"/>
  <c r="V46" i="13" s="1"/>
  <c r="W46" i="13" s="1"/>
  <c r="X46" i="13" s="1"/>
  <c r="Y46" i="13" s="1"/>
  <c r="Z46" i="13" s="1"/>
  <c r="AA46" i="13" s="1"/>
  <c r="AB46" i="13" s="1"/>
  <c r="H57" i="14"/>
  <c r="X4" i="10"/>
  <c r="P4" i="10"/>
  <c r="P4" i="11" s="1"/>
  <c r="B13" i="16"/>
  <c r="B15" i="16" s="1"/>
  <c r="M3" i="10"/>
  <c r="M3" i="11" s="1"/>
  <c r="R3" i="10"/>
  <c r="R3" i="11" s="1"/>
  <c r="W3" i="10"/>
  <c r="W3" i="11" s="1"/>
  <c r="R4" i="11"/>
  <c r="O4" i="11"/>
  <c r="Y4" i="11"/>
  <c r="W4" i="11"/>
  <c r="Q4" i="11"/>
  <c r="H27" i="14"/>
  <c r="F46" i="14"/>
  <c r="H47" i="14"/>
  <c r="H53" i="14"/>
  <c r="F56" i="14"/>
  <c r="F25" i="14"/>
  <c r="H34" i="14"/>
  <c r="H46" i="14"/>
  <c r="F49" i="14"/>
  <c r="F55" i="14"/>
  <c r="H56" i="14"/>
  <c r="G46" i="14"/>
  <c r="H10" i="14"/>
  <c r="G25" i="14"/>
  <c r="G49" i="14"/>
  <c r="G55" i="14"/>
  <c r="H13" i="14"/>
  <c r="J13" i="14" s="1"/>
  <c r="K13" i="14" s="1"/>
  <c r="H25" i="14"/>
  <c r="H33" i="14"/>
  <c r="H55" i="14"/>
  <c r="G54" i="14"/>
  <c r="H11" i="14"/>
  <c r="F23" i="14"/>
  <c r="F27" i="14"/>
  <c r="H36" i="14"/>
  <c r="F47" i="14"/>
  <c r="F53" i="14"/>
  <c r="F57" i="14"/>
  <c r="M19" i="2"/>
  <c r="N43" i="2"/>
  <c r="O43" i="2" s="1"/>
  <c r="N42" i="2"/>
  <c r="O42" i="2" s="1"/>
  <c r="M26" i="2"/>
  <c r="N26" i="2" s="1"/>
  <c r="N13" i="2"/>
  <c r="O13" i="2" s="1"/>
  <c r="P13" i="2" s="1"/>
  <c r="N35" i="2"/>
  <c r="N50" i="2"/>
  <c r="H50" i="2"/>
  <c r="H50" i="14" s="1"/>
  <c r="O49" i="2"/>
  <c r="I49" i="2"/>
  <c r="J49" i="2" s="1"/>
  <c r="K49" i="2" s="1"/>
  <c r="P43" i="2"/>
  <c r="N36" i="2"/>
  <c r="N27" i="2"/>
  <c r="O26" i="2"/>
  <c r="H26" i="2"/>
  <c r="H26" i="14" s="1"/>
  <c r="I27" i="2"/>
  <c r="J27" i="2" s="1"/>
  <c r="K27" i="2" s="1"/>
  <c r="O20" i="2"/>
  <c r="N12" i="2"/>
  <c r="M46" i="2"/>
  <c r="N46" i="2" s="1"/>
  <c r="D28" i="12"/>
  <c r="D16" i="12"/>
  <c r="E16" i="12" s="1"/>
  <c r="F16" i="12" s="1"/>
  <c r="G16" i="12" s="1"/>
  <c r="H16" i="12" s="1"/>
  <c r="I16" i="12" s="1"/>
  <c r="J16" i="12" s="1"/>
  <c r="K16" i="12" s="1"/>
  <c r="L16" i="12" s="1"/>
  <c r="M16" i="12" s="1"/>
  <c r="N16" i="12" s="1"/>
  <c r="O16" i="12" s="1"/>
  <c r="P16" i="12" s="1"/>
  <c r="Q16" i="12" s="1"/>
  <c r="R16" i="12" s="1"/>
  <c r="S16" i="12" s="1"/>
  <c r="T16" i="12" s="1"/>
  <c r="U16" i="12" s="1"/>
  <c r="V16" i="12" s="1"/>
  <c r="W16" i="12" s="1"/>
  <c r="X16" i="12" s="1"/>
  <c r="Y16" i="12" s="1"/>
  <c r="Z16" i="12" s="1"/>
  <c r="AA16" i="12" s="1"/>
  <c r="AB16" i="12" s="1"/>
  <c r="D42" i="12"/>
  <c r="E42" i="12" s="1"/>
  <c r="F42" i="12" s="1"/>
  <c r="G42" i="12" s="1"/>
  <c r="H42" i="12" s="1"/>
  <c r="I42" i="12" s="1"/>
  <c r="J42" i="12" s="1"/>
  <c r="K42" i="12" s="1"/>
  <c r="L42" i="12" s="1"/>
  <c r="M42" i="12" s="1"/>
  <c r="N42" i="12" s="1"/>
  <c r="O42" i="12" s="1"/>
  <c r="P42" i="12" s="1"/>
  <c r="Q42" i="12" s="1"/>
  <c r="R42" i="12" s="1"/>
  <c r="S42" i="12" s="1"/>
  <c r="T42" i="12" s="1"/>
  <c r="U42" i="12" s="1"/>
  <c r="V42" i="12" s="1"/>
  <c r="W42" i="12" s="1"/>
  <c r="X42" i="12" s="1"/>
  <c r="Y42" i="12" s="1"/>
  <c r="Z42" i="12" s="1"/>
  <c r="AA42" i="12" s="1"/>
  <c r="AB42" i="12" s="1"/>
  <c r="E28" i="12"/>
  <c r="F28" i="12" s="1"/>
  <c r="G28" i="12" s="1"/>
  <c r="H28" i="12" s="1"/>
  <c r="I28" i="12" s="1"/>
  <c r="J28" i="12" s="1"/>
  <c r="K28" i="12" s="1"/>
  <c r="L28" i="12" s="1"/>
  <c r="M28" i="12" s="1"/>
  <c r="N28" i="12" s="1"/>
  <c r="O28" i="12" s="1"/>
  <c r="P28" i="12" s="1"/>
  <c r="Q28" i="12" s="1"/>
  <c r="R28" i="12" s="1"/>
  <c r="S28" i="12" s="1"/>
  <c r="T28" i="12" s="1"/>
  <c r="U28" i="12" s="1"/>
  <c r="V28" i="12" s="1"/>
  <c r="W28" i="12" s="1"/>
  <c r="X28" i="12" s="1"/>
  <c r="Y28" i="12" s="1"/>
  <c r="Z28" i="12" s="1"/>
  <c r="AA28" i="12" s="1"/>
  <c r="AB28" i="12" s="1"/>
  <c r="D52" i="12"/>
  <c r="E52" i="12" s="1"/>
  <c r="F52" i="12" s="1"/>
  <c r="G52" i="12" s="1"/>
  <c r="H52" i="12" s="1"/>
  <c r="I52" i="12" s="1"/>
  <c r="J52" i="12" s="1"/>
  <c r="K52" i="12" s="1"/>
  <c r="L52" i="12" s="1"/>
  <c r="M52" i="12" s="1"/>
  <c r="N52" i="12" s="1"/>
  <c r="O52" i="12" s="1"/>
  <c r="P52" i="12" s="1"/>
  <c r="Q52" i="12" s="1"/>
  <c r="R52" i="12" s="1"/>
  <c r="S52" i="12" s="1"/>
  <c r="T52" i="12" s="1"/>
  <c r="U52" i="12" s="1"/>
  <c r="V52" i="12" s="1"/>
  <c r="W52" i="12" s="1"/>
  <c r="X52" i="12" s="1"/>
  <c r="Y52" i="12" s="1"/>
  <c r="Z52" i="12" s="1"/>
  <c r="AA52" i="12" s="1"/>
  <c r="AB52" i="12" s="1"/>
  <c r="D65" i="12"/>
  <c r="E65" i="12" s="1"/>
  <c r="F65" i="12" s="1"/>
  <c r="G65" i="12" s="1"/>
  <c r="H65" i="12" s="1"/>
  <c r="I65" i="12" s="1"/>
  <c r="J65" i="12" s="1"/>
  <c r="K65" i="12" s="1"/>
  <c r="L65" i="12" s="1"/>
  <c r="M65" i="12" s="1"/>
  <c r="N65" i="12" s="1"/>
  <c r="O65" i="12" s="1"/>
  <c r="P65" i="12" s="1"/>
  <c r="Q65" i="12" s="1"/>
  <c r="R65" i="12" s="1"/>
  <c r="S65" i="12" s="1"/>
  <c r="T65" i="12" s="1"/>
  <c r="U65" i="12" s="1"/>
  <c r="V65" i="12" s="1"/>
  <c r="W65" i="12" s="1"/>
  <c r="X65" i="12" s="1"/>
  <c r="Y65" i="12" s="1"/>
  <c r="Z65" i="12" s="1"/>
  <c r="AA65" i="12" s="1"/>
  <c r="AB65" i="12" s="1"/>
  <c r="D19" i="12"/>
  <c r="E19" i="12" s="1"/>
  <c r="F19" i="12" s="1"/>
  <c r="G19" i="12" s="1"/>
  <c r="H19" i="12" s="1"/>
  <c r="I19" i="12" s="1"/>
  <c r="J19" i="12" s="1"/>
  <c r="K19" i="12" s="1"/>
  <c r="L19" i="12" s="1"/>
  <c r="M19" i="12" s="1"/>
  <c r="N19" i="12" s="1"/>
  <c r="O19" i="12" s="1"/>
  <c r="P19" i="12" s="1"/>
  <c r="Q19" i="12" s="1"/>
  <c r="R19" i="12" s="1"/>
  <c r="S19" i="12" s="1"/>
  <c r="T19" i="12" s="1"/>
  <c r="U19" i="12" s="1"/>
  <c r="V19" i="12" s="1"/>
  <c r="W19" i="12" s="1"/>
  <c r="X19" i="12" s="1"/>
  <c r="Y19" i="12" s="1"/>
  <c r="Z19" i="12" s="1"/>
  <c r="AA19" i="12" s="1"/>
  <c r="AB19" i="12" s="1"/>
  <c r="D29" i="12"/>
  <c r="E29" i="12" s="1"/>
  <c r="F29" i="12" s="1"/>
  <c r="G29" i="12" s="1"/>
  <c r="H29" i="12" s="1"/>
  <c r="I29" i="12" s="1"/>
  <c r="J29" i="12" s="1"/>
  <c r="K29" i="12" s="1"/>
  <c r="L29" i="12" s="1"/>
  <c r="M29" i="12" s="1"/>
  <c r="N29" i="12" s="1"/>
  <c r="O29" i="12" s="1"/>
  <c r="P29" i="12" s="1"/>
  <c r="Q29" i="12" s="1"/>
  <c r="R29" i="12" s="1"/>
  <c r="S29" i="12" s="1"/>
  <c r="T29" i="12" s="1"/>
  <c r="U29" i="12" s="1"/>
  <c r="V29" i="12" s="1"/>
  <c r="W29" i="12" s="1"/>
  <c r="X29" i="12" s="1"/>
  <c r="Y29" i="12" s="1"/>
  <c r="Z29" i="12" s="1"/>
  <c r="AA29" i="12" s="1"/>
  <c r="AB29" i="12" s="1"/>
  <c r="D43" i="12"/>
  <c r="E43" i="12" s="1"/>
  <c r="F43" i="12" s="1"/>
  <c r="G43" i="12" s="1"/>
  <c r="H43" i="12" s="1"/>
  <c r="I43" i="12" s="1"/>
  <c r="J43" i="12" s="1"/>
  <c r="K43" i="12" s="1"/>
  <c r="L43" i="12" s="1"/>
  <c r="M43" i="12" s="1"/>
  <c r="N43" i="12" s="1"/>
  <c r="O43" i="12" s="1"/>
  <c r="P43" i="12" s="1"/>
  <c r="Q43" i="12" s="1"/>
  <c r="R43" i="12" s="1"/>
  <c r="S43" i="12" s="1"/>
  <c r="T43" i="12" s="1"/>
  <c r="U43" i="12" s="1"/>
  <c r="V43" i="12" s="1"/>
  <c r="W43" i="12" s="1"/>
  <c r="X43" i="12" s="1"/>
  <c r="Y43" i="12" s="1"/>
  <c r="Z43" i="12" s="1"/>
  <c r="AA43" i="12" s="1"/>
  <c r="AB43" i="12" s="1"/>
  <c r="D53" i="12"/>
  <c r="E53" i="12" s="1"/>
  <c r="F53" i="12" s="1"/>
  <c r="G53" i="12" s="1"/>
  <c r="H53" i="12" s="1"/>
  <c r="I53" i="12" s="1"/>
  <c r="J53" i="12" s="1"/>
  <c r="K53" i="12" s="1"/>
  <c r="L53" i="12" s="1"/>
  <c r="M53" i="12" s="1"/>
  <c r="N53" i="12" s="1"/>
  <c r="O53" i="12" s="1"/>
  <c r="P53" i="12" s="1"/>
  <c r="Q53" i="12" s="1"/>
  <c r="R53" i="12" s="1"/>
  <c r="S53" i="12" s="1"/>
  <c r="T53" i="12" s="1"/>
  <c r="U53" i="12" s="1"/>
  <c r="V53" i="12" s="1"/>
  <c r="W53" i="12" s="1"/>
  <c r="X53" i="12" s="1"/>
  <c r="Y53" i="12" s="1"/>
  <c r="Z53" i="12" s="1"/>
  <c r="AA53" i="12" s="1"/>
  <c r="AB53" i="12" s="1"/>
  <c r="D66" i="12"/>
  <c r="E66" i="12" s="1"/>
  <c r="F66" i="12" s="1"/>
  <c r="G66" i="12" s="1"/>
  <c r="H66" i="12" s="1"/>
  <c r="I66" i="12" s="1"/>
  <c r="J66" i="12" s="1"/>
  <c r="K66" i="12" s="1"/>
  <c r="L66" i="12" s="1"/>
  <c r="M66" i="12" s="1"/>
  <c r="N66" i="12" s="1"/>
  <c r="O66" i="12" s="1"/>
  <c r="P66" i="12" s="1"/>
  <c r="Q66" i="12" s="1"/>
  <c r="R66" i="12" s="1"/>
  <c r="S66" i="12" s="1"/>
  <c r="T66" i="12" s="1"/>
  <c r="U66" i="12" s="1"/>
  <c r="V66" i="12" s="1"/>
  <c r="W66" i="12" s="1"/>
  <c r="X66" i="12" s="1"/>
  <c r="Y66" i="12" s="1"/>
  <c r="Z66" i="12" s="1"/>
  <c r="AA66" i="12" s="1"/>
  <c r="AB66" i="12" s="1"/>
  <c r="D56" i="12"/>
  <c r="E56" i="12" s="1"/>
  <c r="F56" i="12" s="1"/>
  <c r="G56" i="12" s="1"/>
  <c r="H56" i="12" s="1"/>
  <c r="I56" i="12" s="1"/>
  <c r="J56" i="12" s="1"/>
  <c r="K56" i="12" s="1"/>
  <c r="L56" i="12" s="1"/>
  <c r="M56" i="12" s="1"/>
  <c r="N56" i="12" s="1"/>
  <c r="O56" i="12" s="1"/>
  <c r="P56" i="12" s="1"/>
  <c r="Q56" i="12" s="1"/>
  <c r="R56" i="12" s="1"/>
  <c r="S56" i="12" s="1"/>
  <c r="T56" i="12" s="1"/>
  <c r="U56" i="12" s="1"/>
  <c r="V56" i="12" s="1"/>
  <c r="W56" i="12" s="1"/>
  <c r="X56" i="12" s="1"/>
  <c r="Y56" i="12" s="1"/>
  <c r="Z56" i="12" s="1"/>
  <c r="AA56" i="12" s="1"/>
  <c r="AB56" i="12" s="1"/>
  <c r="D21" i="12"/>
  <c r="E21" i="12" s="1"/>
  <c r="F21" i="12" s="1"/>
  <c r="G21" i="12" s="1"/>
  <c r="H21" i="12" s="1"/>
  <c r="I21" i="12" s="1"/>
  <c r="J21" i="12" s="1"/>
  <c r="K21" i="12" s="1"/>
  <c r="L21" i="12" s="1"/>
  <c r="M21" i="12" s="1"/>
  <c r="N21" i="12" s="1"/>
  <c r="O21" i="12" s="1"/>
  <c r="P21" i="12" s="1"/>
  <c r="Q21" i="12" s="1"/>
  <c r="R21" i="12" s="1"/>
  <c r="S21" i="12" s="1"/>
  <c r="T21" i="12" s="1"/>
  <c r="U21" i="12" s="1"/>
  <c r="V21" i="12" s="1"/>
  <c r="W21" i="12" s="1"/>
  <c r="X21" i="12" s="1"/>
  <c r="Y21" i="12" s="1"/>
  <c r="Z21" i="12" s="1"/>
  <c r="AA21" i="12" s="1"/>
  <c r="AB21" i="12" s="1"/>
  <c r="D35" i="12"/>
  <c r="E35" i="12" s="1"/>
  <c r="D45" i="12"/>
  <c r="E45" i="12" s="1"/>
  <c r="F45" i="12" s="1"/>
  <c r="G45" i="12" s="1"/>
  <c r="H45" i="12" s="1"/>
  <c r="I45" i="12" s="1"/>
  <c r="J45" i="12" s="1"/>
  <c r="K45" i="12" s="1"/>
  <c r="L45" i="12" s="1"/>
  <c r="M45" i="12" s="1"/>
  <c r="N45" i="12" s="1"/>
  <c r="O45" i="12" s="1"/>
  <c r="P45" i="12" s="1"/>
  <c r="Q45" i="12" s="1"/>
  <c r="R45" i="12" s="1"/>
  <c r="S45" i="12" s="1"/>
  <c r="T45" i="12" s="1"/>
  <c r="U45" i="12" s="1"/>
  <c r="V45" i="12" s="1"/>
  <c r="W45" i="12" s="1"/>
  <c r="X45" i="12" s="1"/>
  <c r="Y45" i="12" s="1"/>
  <c r="Z45" i="12" s="1"/>
  <c r="AA45" i="12" s="1"/>
  <c r="AB45" i="12" s="1"/>
  <c r="D57" i="12"/>
  <c r="E57" i="12" s="1"/>
  <c r="F57" i="12" s="1"/>
  <c r="G57" i="12" s="1"/>
  <c r="H57" i="12" s="1"/>
  <c r="I57" i="12" s="1"/>
  <c r="J57" i="12" s="1"/>
  <c r="K57" i="12" s="1"/>
  <c r="L57" i="12" s="1"/>
  <c r="M57" i="12" s="1"/>
  <c r="N57" i="12" s="1"/>
  <c r="O57" i="12" s="1"/>
  <c r="P57" i="12" s="1"/>
  <c r="Q57" i="12" s="1"/>
  <c r="R57" i="12" s="1"/>
  <c r="S57" i="12" s="1"/>
  <c r="T57" i="12" s="1"/>
  <c r="U57" i="12" s="1"/>
  <c r="V57" i="12" s="1"/>
  <c r="W57" i="12" s="1"/>
  <c r="X57" i="12" s="1"/>
  <c r="Y57" i="12" s="1"/>
  <c r="Z57" i="12" s="1"/>
  <c r="AA57" i="12" s="1"/>
  <c r="AB57" i="12" s="1"/>
  <c r="D68" i="12"/>
  <c r="E68" i="12" s="1"/>
  <c r="F68" i="12" s="1"/>
  <c r="G68" i="12" s="1"/>
  <c r="H68" i="12" s="1"/>
  <c r="I68" i="12" s="1"/>
  <c r="J68" i="12" s="1"/>
  <c r="K68" i="12" s="1"/>
  <c r="L68" i="12" s="1"/>
  <c r="M68" i="12" s="1"/>
  <c r="N68" i="12" s="1"/>
  <c r="O68" i="12" s="1"/>
  <c r="P68" i="12" s="1"/>
  <c r="Q68" i="12" s="1"/>
  <c r="R68" i="12" s="1"/>
  <c r="S68" i="12" s="1"/>
  <c r="T68" i="12" s="1"/>
  <c r="U68" i="12" s="1"/>
  <c r="V68" i="12" s="1"/>
  <c r="W68" i="12" s="1"/>
  <c r="X68" i="12" s="1"/>
  <c r="Y68" i="12" s="1"/>
  <c r="Z68" i="12" s="1"/>
  <c r="AA68" i="12" s="1"/>
  <c r="AB68" i="12" s="1"/>
  <c r="D22" i="12"/>
  <c r="E22" i="12" s="1"/>
  <c r="F22" i="12" s="1"/>
  <c r="G22" i="12" s="1"/>
  <c r="H22" i="12" s="1"/>
  <c r="I22" i="12" s="1"/>
  <c r="J22" i="12" s="1"/>
  <c r="K22" i="12" s="1"/>
  <c r="L22" i="12" s="1"/>
  <c r="M22" i="12" s="1"/>
  <c r="N22" i="12" s="1"/>
  <c r="O22" i="12" s="1"/>
  <c r="P22" i="12" s="1"/>
  <c r="Q22" i="12" s="1"/>
  <c r="R22" i="12" s="1"/>
  <c r="S22" i="12" s="1"/>
  <c r="T22" i="12" s="1"/>
  <c r="U22" i="12" s="1"/>
  <c r="V22" i="12" s="1"/>
  <c r="W22" i="12" s="1"/>
  <c r="X22" i="12" s="1"/>
  <c r="Y22" i="12" s="1"/>
  <c r="Z22" i="12" s="1"/>
  <c r="AA22" i="12" s="1"/>
  <c r="AB22" i="12" s="1"/>
  <c r="D36" i="12"/>
  <c r="E36" i="12" s="1"/>
  <c r="F36" i="12" s="1"/>
  <c r="G36" i="12" s="1"/>
  <c r="H36" i="12" s="1"/>
  <c r="I36" i="12" s="1"/>
  <c r="J36" i="12" s="1"/>
  <c r="K36" i="12" s="1"/>
  <c r="L36" i="12" s="1"/>
  <c r="M36" i="12" s="1"/>
  <c r="N36" i="12" s="1"/>
  <c r="O36" i="12" s="1"/>
  <c r="P36" i="12" s="1"/>
  <c r="Q36" i="12" s="1"/>
  <c r="R36" i="12" s="1"/>
  <c r="S36" i="12" s="1"/>
  <c r="T36" i="12" s="1"/>
  <c r="U36" i="12" s="1"/>
  <c r="V36" i="12" s="1"/>
  <c r="W36" i="12" s="1"/>
  <c r="X36" i="12" s="1"/>
  <c r="Y36" i="12" s="1"/>
  <c r="Z36" i="12" s="1"/>
  <c r="AA36" i="12" s="1"/>
  <c r="AB36" i="12" s="1"/>
  <c r="D46" i="12"/>
  <c r="E46" i="12" s="1"/>
  <c r="F46" i="12" s="1"/>
  <c r="G46" i="12" s="1"/>
  <c r="H46" i="12" s="1"/>
  <c r="I46" i="12" s="1"/>
  <c r="J46" i="12" s="1"/>
  <c r="K46" i="12" s="1"/>
  <c r="L46" i="12" s="1"/>
  <c r="M46" i="12" s="1"/>
  <c r="N46" i="12" s="1"/>
  <c r="O46" i="12" s="1"/>
  <c r="P46" i="12" s="1"/>
  <c r="Q46" i="12" s="1"/>
  <c r="R46" i="12" s="1"/>
  <c r="S46" i="12" s="1"/>
  <c r="T46" i="12" s="1"/>
  <c r="U46" i="12" s="1"/>
  <c r="V46" i="12" s="1"/>
  <c r="W46" i="12" s="1"/>
  <c r="X46" i="12" s="1"/>
  <c r="Y46" i="12" s="1"/>
  <c r="Z46" i="12" s="1"/>
  <c r="AA46" i="12" s="1"/>
  <c r="AB46" i="12" s="1"/>
  <c r="D58" i="12"/>
  <c r="E58" i="12" s="1"/>
  <c r="F58" i="12" s="1"/>
  <c r="G58" i="12" s="1"/>
  <c r="H58" i="12" s="1"/>
  <c r="I58" i="12" s="1"/>
  <c r="J58" i="12" s="1"/>
  <c r="K58" i="12" s="1"/>
  <c r="L58" i="12" s="1"/>
  <c r="M58" i="12" s="1"/>
  <c r="N58" i="12" s="1"/>
  <c r="O58" i="12" s="1"/>
  <c r="P58" i="12" s="1"/>
  <c r="Q58" i="12" s="1"/>
  <c r="R58" i="12" s="1"/>
  <c r="S58" i="12" s="1"/>
  <c r="T58" i="12" s="1"/>
  <c r="U58" i="12" s="1"/>
  <c r="V58" i="12" s="1"/>
  <c r="W58" i="12" s="1"/>
  <c r="X58" i="12" s="1"/>
  <c r="Y58" i="12" s="1"/>
  <c r="Z58" i="12" s="1"/>
  <c r="AA58" i="12" s="1"/>
  <c r="AB58" i="12" s="1"/>
  <c r="D20" i="12"/>
  <c r="E20" i="12" s="1"/>
  <c r="F20" i="12" s="1"/>
  <c r="G20" i="12" s="1"/>
  <c r="H20" i="12" s="1"/>
  <c r="I20" i="12" s="1"/>
  <c r="J20" i="12" s="1"/>
  <c r="K20" i="12" s="1"/>
  <c r="L20" i="12" s="1"/>
  <c r="M20" i="12" s="1"/>
  <c r="N20" i="12" s="1"/>
  <c r="O20" i="12" s="1"/>
  <c r="P20" i="12" s="1"/>
  <c r="Q20" i="12" s="1"/>
  <c r="R20" i="12" s="1"/>
  <c r="S20" i="12" s="1"/>
  <c r="T20" i="12" s="1"/>
  <c r="U20" i="12" s="1"/>
  <c r="V20" i="12" s="1"/>
  <c r="W20" i="12" s="1"/>
  <c r="X20" i="12" s="1"/>
  <c r="Y20" i="12" s="1"/>
  <c r="Z20" i="12" s="1"/>
  <c r="AA20" i="12" s="1"/>
  <c r="AB20" i="12" s="1"/>
  <c r="D30" i="12"/>
  <c r="E30" i="12" s="1"/>
  <c r="F30" i="12" s="1"/>
  <c r="G30" i="12" s="1"/>
  <c r="H30" i="12" s="1"/>
  <c r="I30" i="12" s="1"/>
  <c r="J30" i="12" s="1"/>
  <c r="K30" i="12" s="1"/>
  <c r="L30" i="12" s="1"/>
  <c r="M30" i="12" s="1"/>
  <c r="N30" i="12" s="1"/>
  <c r="O30" i="12" s="1"/>
  <c r="P30" i="12" s="1"/>
  <c r="Q30" i="12" s="1"/>
  <c r="R30" i="12" s="1"/>
  <c r="S30" i="12" s="1"/>
  <c r="T30" i="12" s="1"/>
  <c r="U30" i="12" s="1"/>
  <c r="V30" i="12" s="1"/>
  <c r="W30" i="12" s="1"/>
  <c r="X30" i="12" s="1"/>
  <c r="Y30" i="12" s="1"/>
  <c r="Z30" i="12" s="1"/>
  <c r="AA30" i="12" s="1"/>
  <c r="AB30" i="12" s="1"/>
  <c r="D44" i="12"/>
  <c r="E44" i="12" s="1"/>
  <c r="F44" i="12" s="1"/>
  <c r="G44" i="12" s="1"/>
  <c r="H44" i="12" s="1"/>
  <c r="I44" i="12" s="1"/>
  <c r="J44" i="12" s="1"/>
  <c r="K44" i="12" s="1"/>
  <c r="L44" i="12" s="1"/>
  <c r="M44" i="12" s="1"/>
  <c r="N44" i="12" s="1"/>
  <c r="O44" i="12" s="1"/>
  <c r="P44" i="12" s="1"/>
  <c r="Q44" i="12" s="1"/>
  <c r="R44" i="12" s="1"/>
  <c r="S44" i="12" s="1"/>
  <c r="T44" i="12" s="1"/>
  <c r="U44" i="12" s="1"/>
  <c r="V44" i="12" s="1"/>
  <c r="W44" i="12" s="1"/>
  <c r="X44" i="12" s="1"/>
  <c r="Y44" i="12" s="1"/>
  <c r="Z44" i="12" s="1"/>
  <c r="AA44" i="12" s="1"/>
  <c r="AB44" i="12" s="1"/>
  <c r="D13" i="12"/>
  <c r="E13" i="12" s="1"/>
  <c r="F13" i="12" s="1"/>
  <c r="G13" i="12" s="1"/>
  <c r="H13" i="12" s="1"/>
  <c r="I13" i="12" s="1"/>
  <c r="J13" i="12" s="1"/>
  <c r="K13" i="12" s="1"/>
  <c r="L13" i="12" s="1"/>
  <c r="M13" i="12" s="1"/>
  <c r="N13" i="12" s="1"/>
  <c r="O13" i="12" s="1"/>
  <c r="P13" i="12" s="1"/>
  <c r="Q13" i="12" s="1"/>
  <c r="R13" i="12" s="1"/>
  <c r="S13" i="12" s="1"/>
  <c r="T13" i="12" s="1"/>
  <c r="U13" i="12" s="1"/>
  <c r="V13" i="12" s="1"/>
  <c r="W13" i="12" s="1"/>
  <c r="X13" i="12" s="1"/>
  <c r="Y13" i="12" s="1"/>
  <c r="Z13" i="12" s="1"/>
  <c r="AA13" i="12" s="1"/>
  <c r="AB13" i="12" s="1"/>
  <c r="D23" i="12"/>
  <c r="E23" i="12" s="1"/>
  <c r="F23" i="12" s="1"/>
  <c r="G23" i="12" s="1"/>
  <c r="H23" i="12" s="1"/>
  <c r="I23" i="12" s="1"/>
  <c r="J23" i="12" s="1"/>
  <c r="K23" i="12" s="1"/>
  <c r="L23" i="12" s="1"/>
  <c r="M23" i="12" s="1"/>
  <c r="N23" i="12" s="1"/>
  <c r="O23" i="12" s="1"/>
  <c r="P23" i="12" s="1"/>
  <c r="Q23" i="12" s="1"/>
  <c r="R23" i="12" s="1"/>
  <c r="S23" i="12" s="1"/>
  <c r="T23" i="12" s="1"/>
  <c r="U23" i="12" s="1"/>
  <c r="V23" i="12" s="1"/>
  <c r="W23" i="12" s="1"/>
  <c r="X23" i="12" s="1"/>
  <c r="Y23" i="12" s="1"/>
  <c r="Z23" i="12" s="1"/>
  <c r="AA23" i="12" s="1"/>
  <c r="AB23" i="12" s="1"/>
  <c r="D37" i="12"/>
  <c r="E37" i="12" s="1"/>
  <c r="F37" i="12" s="1"/>
  <c r="G37" i="12" s="1"/>
  <c r="H37" i="12" s="1"/>
  <c r="I37" i="12" s="1"/>
  <c r="J37" i="12" s="1"/>
  <c r="K37" i="12" s="1"/>
  <c r="L37" i="12" s="1"/>
  <c r="M37" i="12" s="1"/>
  <c r="N37" i="12" s="1"/>
  <c r="O37" i="12" s="1"/>
  <c r="P37" i="12" s="1"/>
  <c r="Q37" i="12" s="1"/>
  <c r="R37" i="12" s="1"/>
  <c r="S37" i="12" s="1"/>
  <c r="T37" i="12" s="1"/>
  <c r="U37" i="12" s="1"/>
  <c r="V37" i="12" s="1"/>
  <c r="W37" i="12" s="1"/>
  <c r="X37" i="12" s="1"/>
  <c r="Y37" i="12" s="1"/>
  <c r="Z37" i="12" s="1"/>
  <c r="AA37" i="12" s="1"/>
  <c r="AB37" i="12" s="1"/>
  <c r="D49" i="12"/>
  <c r="E49" i="12" s="1"/>
  <c r="F49" i="12" s="1"/>
  <c r="G49" i="12" s="1"/>
  <c r="H49" i="12" s="1"/>
  <c r="I49" i="12" s="1"/>
  <c r="J49" i="12" s="1"/>
  <c r="K49" i="12" s="1"/>
  <c r="L49" i="12" s="1"/>
  <c r="M49" i="12" s="1"/>
  <c r="N49" i="12" s="1"/>
  <c r="O49" i="12" s="1"/>
  <c r="P49" i="12" s="1"/>
  <c r="Q49" i="12" s="1"/>
  <c r="R49" i="12" s="1"/>
  <c r="S49" i="12" s="1"/>
  <c r="T49" i="12" s="1"/>
  <c r="U49" i="12" s="1"/>
  <c r="V49" i="12" s="1"/>
  <c r="W49" i="12" s="1"/>
  <c r="X49" i="12" s="1"/>
  <c r="Y49" i="12" s="1"/>
  <c r="Z49" i="12" s="1"/>
  <c r="AA49" i="12" s="1"/>
  <c r="AB49" i="12" s="1"/>
  <c r="D59" i="12"/>
  <c r="E59" i="12" s="1"/>
  <c r="F59" i="12" s="1"/>
  <c r="G59" i="12" s="1"/>
  <c r="H59" i="12" s="1"/>
  <c r="I59" i="12" s="1"/>
  <c r="J59" i="12" s="1"/>
  <c r="K59" i="12" s="1"/>
  <c r="L59" i="12" s="1"/>
  <c r="M59" i="12" s="1"/>
  <c r="N59" i="12" s="1"/>
  <c r="O59" i="12" s="1"/>
  <c r="P59" i="12" s="1"/>
  <c r="Q59" i="12" s="1"/>
  <c r="R59" i="12" s="1"/>
  <c r="S59" i="12" s="1"/>
  <c r="T59" i="12" s="1"/>
  <c r="U59" i="12" s="1"/>
  <c r="V59" i="12" s="1"/>
  <c r="W59" i="12" s="1"/>
  <c r="X59" i="12" s="1"/>
  <c r="Y59" i="12" s="1"/>
  <c r="Z59" i="12" s="1"/>
  <c r="AA59" i="12" s="1"/>
  <c r="AB59" i="12" s="1"/>
  <c r="D67" i="12"/>
  <c r="E67" i="12" s="1"/>
  <c r="F67" i="12" s="1"/>
  <c r="G67" i="12" s="1"/>
  <c r="H67" i="12" s="1"/>
  <c r="I67" i="12" s="1"/>
  <c r="J67" i="12" s="1"/>
  <c r="K67" i="12" s="1"/>
  <c r="L67" i="12" s="1"/>
  <c r="M67" i="12" s="1"/>
  <c r="N67" i="12" s="1"/>
  <c r="O67" i="12" s="1"/>
  <c r="P67" i="12" s="1"/>
  <c r="Q67" i="12" s="1"/>
  <c r="R67" i="12" s="1"/>
  <c r="S67" i="12" s="1"/>
  <c r="T67" i="12" s="1"/>
  <c r="U67" i="12" s="1"/>
  <c r="V67" i="12" s="1"/>
  <c r="W67" i="12" s="1"/>
  <c r="X67" i="12" s="1"/>
  <c r="Y67" i="12" s="1"/>
  <c r="Z67" i="12" s="1"/>
  <c r="AA67" i="12" s="1"/>
  <c r="AB67" i="12" s="1"/>
  <c r="E60" i="12"/>
  <c r="F60" i="12" s="1"/>
  <c r="G60" i="12" s="1"/>
  <c r="H60" i="12" s="1"/>
  <c r="I60" i="12" s="1"/>
  <c r="J60" i="12" s="1"/>
  <c r="K60" i="12" s="1"/>
  <c r="L60" i="12" s="1"/>
  <c r="M60" i="12" s="1"/>
  <c r="N60" i="12" s="1"/>
  <c r="O60" i="12" s="1"/>
  <c r="P60" i="12" s="1"/>
  <c r="Q60" i="12" s="1"/>
  <c r="R60" i="12" s="1"/>
  <c r="S60" i="12" s="1"/>
  <c r="T60" i="12" s="1"/>
  <c r="U60" i="12" s="1"/>
  <c r="V60" i="12" s="1"/>
  <c r="W60" i="12" s="1"/>
  <c r="X60" i="12" s="1"/>
  <c r="Y60" i="12" s="1"/>
  <c r="Z60" i="12" s="1"/>
  <c r="AA60" i="12" s="1"/>
  <c r="AB60" i="12" s="1"/>
  <c r="D14" i="12"/>
  <c r="E14" i="12" s="1"/>
  <c r="F14" i="12" s="1"/>
  <c r="G14" i="12" s="1"/>
  <c r="H14" i="12" s="1"/>
  <c r="I14" i="12" s="1"/>
  <c r="J14" i="12" s="1"/>
  <c r="K14" i="12" s="1"/>
  <c r="L14" i="12" s="1"/>
  <c r="M14" i="12" s="1"/>
  <c r="N14" i="12" s="1"/>
  <c r="O14" i="12" s="1"/>
  <c r="P14" i="12" s="1"/>
  <c r="Q14" i="12" s="1"/>
  <c r="R14" i="12" s="1"/>
  <c r="S14" i="12" s="1"/>
  <c r="T14" i="12" s="1"/>
  <c r="U14" i="12" s="1"/>
  <c r="V14" i="12" s="1"/>
  <c r="W14" i="12" s="1"/>
  <c r="X14" i="12" s="1"/>
  <c r="Y14" i="12" s="1"/>
  <c r="Z14" i="12" s="1"/>
  <c r="AA14" i="12" s="1"/>
  <c r="AB14" i="12" s="1"/>
  <c r="D26" i="12"/>
  <c r="E26" i="12" s="1"/>
  <c r="F26" i="12" s="1"/>
  <c r="G26" i="12" s="1"/>
  <c r="H26" i="12" s="1"/>
  <c r="I26" i="12" s="1"/>
  <c r="J26" i="12" s="1"/>
  <c r="K26" i="12" s="1"/>
  <c r="L26" i="12" s="1"/>
  <c r="M26" i="12" s="1"/>
  <c r="N26" i="12" s="1"/>
  <c r="O26" i="12" s="1"/>
  <c r="P26" i="12" s="1"/>
  <c r="Q26" i="12" s="1"/>
  <c r="R26" i="12" s="1"/>
  <c r="S26" i="12" s="1"/>
  <c r="T26" i="12" s="1"/>
  <c r="U26" i="12" s="1"/>
  <c r="V26" i="12" s="1"/>
  <c r="W26" i="12" s="1"/>
  <c r="X26" i="12" s="1"/>
  <c r="Y26" i="12" s="1"/>
  <c r="Z26" i="12" s="1"/>
  <c r="AA26" i="12" s="1"/>
  <c r="AB26" i="12" s="1"/>
  <c r="D38" i="12"/>
  <c r="E38" i="12" s="1"/>
  <c r="F38" i="12" s="1"/>
  <c r="G38" i="12" s="1"/>
  <c r="H38" i="12" s="1"/>
  <c r="I38" i="12" s="1"/>
  <c r="J38" i="12" s="1"/>
  <c r="K38" i="12" s="1"/>
  <c r="L38" i="12" s="1"/>
  <c r="M38" i="12" s="1"/>
  <c r="N38" i="12" s="1"/>
  <c r="O38" i="12" s="1"/>
  <c r="P38" i="12" s="1"/>
  <c r="Q38" i="12" s="1"/>
  <c r="R38" i="12" s="1"/>
  <c r="S38" i="12" s="1"/>
  <c r="T38" i="12" s="1"/>
  <c r="U38" i="12" s="1"/>
  <c r="V38" i="12" s="1"/>
  <c r="W38" i="12" s="1"/>
  <c r="X38" i="12" s="1"/>
  <c r="Y38" i="12" s="1"/>
  <c r="Z38" i="12" s="1"/>
  <c r="AA38" i="12" s="1"/>
  <c r="AB38" i="12" s="1"/>
  <c r="D50" i="12"/>
  <c r="E50" i="12" s="1"/>
  <c r="F50" i="12" s="1"/>
  <c r="G50" i="12" s="1"/>
  <c r="H50" i="12" s="1"/>
  <c r="I50" i="12" s="1"/>
  <c r="J50" i="12" s="1"/>
  <c r="K50" i="12" s="1"/>
  <c r="L50" i="12" s="1"/>
  <c r="M50" i="12" s="1"/>
  <c r="N50" i="12" s="1"/>
  <c r="O50" i="12" s="1"/>
  <c r="P50" i="12" s="1"/>
  <c r="Q50" i="12" s="1"/>
  <c r="R50" i="12" s="1"/>
  <c r="S50" i="12" s="1"/>
  <c r="T50" i="12" s="1"/>
  <c r="U50" i="12" s="1"/>
  <c r="V50" i="12" s="1"/>
  <c r="W50" i="12" s="1"/>
  <c r="X50" i="12" s="1"/>
  <c r="Y50" i="12" s="1"/>
  <c r="Z50" i="12" s="1"/>
  <c r="AA50" i="12" s="1"/>
  <c r="AB50" i="12" s="1"/>
  <c r="D60" i="12"/>
  <c r="D15" i="12"/>
  <c r="E15" i="12" s="1"/>
  <c r="F15" i="12" s="1"/>
  <c r="G15" i="12" s="1"/>
  <c r="H15" i="12" s="1"/>
  <c r="I15" i="12" s="1"/>
  <c r="J15" i="12" s="1"/>
  <c r="K15" i="12" s="1"/>
  <c r="L15" i="12" s="1"/>
  <c r="M15" i="12" s="1"/>
  <c r="N15" i="12" s="1"/>
  <c r="O15" i="12" s="1"/>
  <c r="P15" i="12" s="1"/>
  <c r="Q15" i="12" s="1"/>
  <c r="R15" i="12" s="1"/>
  <c r="S15" i="12" s="1"/>
  <c r="T15" i="12" s="1"/>
  <c r="U15" i="12" s="1"/>
  <c r="V15" i="12" s="1"/>
  <c r="W15" i="12" s="1"/>
  <c r="X15" i="12" s="1"/>
  <c r="Y15" i="12" s="1"/>
  <c r="Z15" i="12" s="1"/>
  <c r="AA15" i="12" s="1"/>
  <c r="AB15" i="12" s="1"/>
  <c r="D27" i="12"/>
  <c r="E27" i="12" s="1"/>
  <c r="F27" i="12" s="1"/>
  <c r="G27" i="12" s="1"/>
  <c r="H27" i="12" s="1"/>
  <c r="I27" i="12" s="1"/>
  <c r="J27" i="12" s="1"/>
  <c r="K27" i="12" s="1"/>
  <c r="L27" i="12" s="1"/>
  <c r="M27" i="12" s="1"/>
  <c r="N27" i="12" s="1"/>
  <c r="O27" i="12" s="1"/>
  <c r="P27" i="12" s="1"/>
  <c r="Q27" i="12" s="1"/>
  <c r="R27" i="12" s="1"/>
  <c r="S27" i="12" s="1"/>
  <c r="T27" i="12" s="1"/>
  <c r="U27" i="12" s="1"/>
  <c r="V27" i="12" s="1"/>
  <c r="W27" i="12" s="1"/>
  <c r="X27" i="12" s="1"/>
  <c r="Y27" i="12" s="1"/>
  <c r="Z27" i="12" s="1"/>
  <c r="AA27" i="12" s="1"/>
  <c r="AB27" i="12" s="1"/>
  <c r="D39" i="12"/>
  <c r="E39" i="12" s="1"/>
  <c r="F39" i="12" s="1"/>
  <c r="G39" i="12" s="1"/>
  <c r="H39" i="12" s="1"/>
  <c r="I39" i="12" s="1"/>
  <c r="J39" i="12" s="1"/>
  <c r="K39" i="12" s="1"/>
  <c r="L39" i="12" s="1"/>
  <c r="M39" i="12" s="1"/>
  <c r="N39" i="12" s="1"/>
  <c r="O39" i="12" s="1"/>
  <c r="P39" i="12" s="1"/>
  <c r="Q39" i="12" s="1"/>
  <c r="R39" i="12" s="1"/>
  <c r="S39" i="12" s="1"/>
  <c r="T39" i="12" s="1"/>
  <c r="U39" i="12" s="1"/>
  <c r="V39" i="12" s="1"/>
  <c r="W39" i="12" s="1"/>
  <c r="X39" i="12" s="1"/>
  <c r="Y39" i="12" s="1"/>
  <c r="Z39" i="12" s="1"/>
  <c r="AA39" i="12" s="1"/>
  <c r="AB39" i="12" s="1"/>
  <c r="D51" i="12"/>
  <c r="E51" i="12" s="1"/>
  <c r="F51" i="12" s="1"/>
  <c r="G51" i="12" s="1"/>
  <c r="H51" i="12" s="1"/>
  <c r="I51" i="12" s="1"/>
  <c r="J51" i="12" s="1"/>
  <c r="K51" i="12" s="1"/>
  <c r="L51" i="12" s="1"/>
  <c r="M51" i="12" s="1"/>
  <c r="N51" i="12" s="1"/>
  <c r="O51" i="12" s="1"/>
  <c r="P51" i="12" s="1"/>
  <c r="Q51" i="12" s="1"/>
  <c r="R51" i="12" s="1"/>
  <c r="S51" i="12" s="1"/>
  <c r="T51" i="12" s="1"/>
  <c r="U51" i="12" s="1"/>
  <c r="V51" i="12" s="1"/>
  <c r="W51" i="12" s="1"/>
  <c r="X51" i="12" s="1"/>
  <c r="Y51" i="12" s="1"/>
  <c r="Z51" i="12" s="1"/>
  <c r="AA51" i="12" s="1"/>
  <c r="AB51" i="12" s="1"/>
  <c r="D64" i="12"/>
  <c r="E64" i="12" s="1"/>
  <c r="F64" i="12" s="1"/>
  <c r="G64" i="12" s="1"/>
  <c r="H64" i="12" s="1"/>
  <c r="I64" i="12" s="1"/>
  <c r="J64" i="12" s="1"/>
  <c r="K64" i="12" s="1"/>
  <c r="L64" i="12" s="1"/>
  <c r="M64" i="12" s="1"/>
  <c r="N64" i="12" s="1"/>
  <c r="O64" i="12" s="1"/>
  <c r="P64" i="12" s="1"/>
  <c r="Q64" i="12" s="1"/>
  <c r="R64" i="12" s="1"/>
  <c r="S64" i="12" s="1"/>
  <c r="T64" i="12" s="1"/>
  <c r="U64" i="12" s="1"/>
  <c r="V64" i="12" s="1"/>
  <c r="W64" i="12" s="1"/>
  <c r="X64" i="12" s="1"/>
  <c r="Y64" i="12" s="1"/>
  <c r="Z64" i="12" s="1"/>
  <c r="AA64" i="12" s="1"/>
  <c r="AB64" i="12" s="1"/>
  <c r="I25" i="2"/>
  <c r="J25" i="2" s="1"/>
  <c r="K25" i="2" s="1"/>
  <c r="I34" i="2"/>
  <c r="J34" i="2" s="1"/>
  <c r="K34" i="2" s="1"/>
  <c r="G23" i="2"/>
  <c r="I11" i="2"/>
  <c r="J11" i="2" s="1"/>
  <c r="K11" i="2" s="1"/>
  <c r="M11" i="2"/>
  <c r="N11" i="2" s="1"/>
  <c r="M9" i="2"/>
  <c r="I47" i="2"/>
  <c r="J47" i="2" s="1"/>
  <c r="K47" i="2" s="1"/>
  <c r="I32" i="2"/>
  <c r="J32" i="2" s="1"/>
  <c r="K32" i="2" s="1"/>
  <c r="I9" i="2"/>
  <c r="M10" i="2"/>
  <c r="M16" i="2"/>
  <c r="M48" i="2"/>
  <c r="M33" i="2"/>
  <c r="G24" i="2"/>
  <c r="G24" i="14" s="1"/>
  <c r="G48" i="2"/>
  <c r="G48" i="14" s="1"/>
  <c r="M18" i="2"/>
  <c r="I46" i="2"/>
  <c r="J46" i="2" s="1"/>
  <c r="K46" i="2" s="1"/>
  <c r="I33" i="2"/>
  <c r="J33" i="2" s="1"/>
  <c r="K33" i="2" s="1"/>
  <c r="M23" i="2"/>
  <c r="D12" i="12"/>
  <c r="E9" i="13"/>
  <c r="F6" i="12"/>
  <c r="F35" i="12"/>
  <c r="G35" i="12" s="1"/>
  <c r="H35" i="12" s="1"/>
  <c r="I35" i="12" s="1"/>
  <c r="J35" i="12" s="1"/>
  <c r="K35" i="12" s="1"/>
  <c r="L35" i="12" s="1"/>
  <c r="M35" i="12" s="1"/>
  <c r="N35" i="12" s="1"/>
  <c r="O35" i="12" s="1"/>
  <c r="P35" i="12" s="1"/>
  <c r="Q35" i="12" s="1"/>
  <c r="R35" i="12" s="1"/>
  <c r="S35" i="12" s="1"/>
  <c r="T35" i="12" s="1"/>
  <c r="U35" i="12" s="1"/>
  <c r="V35" i="12" s="1"/>
  <c r="W35" i="12" s="1"/>
  <c r="X35" i="12" s="1"/>
  <c r="Y35" i="12" s="1"/>
  <c r="Z35" i="12" s="1"/>
  <c r="AA35" i="12" s="1"/>
  <c r="AB35" i="12" s="1"/>
  <c r="E7" i="6"/>
  <c r="E15" i="6" s="1"/>
  <c r="E30" i="6"/>
  <c r="D7" i="6"/>
  <c r="D15" i="6" s="1"/>
  <c r="E9" i="7"/>
  <c r="E6" i="1"/>
  <c r="B5" i="4"/>
  <c r="G12" i="1"/>
  <c r="B4" i="11"/>
  <c r="B20" i="16" l="1"/>
  <c r="B6" i="16" s="1"/>
  <c r="B14" i="11"/>
  <c r="E16" i="13"/>
  <c r="F16" i="13" s="1"/>
  <c r="G16" i="13" s="1"/>
  <c r="H16" i="13" s="1"/>
  <c r="I16" i="13" s="1"/>
  <c r="J16" i="13" s="1"/>
  <c r="K16" i="13" s="1"/>
  <c r="L16" i="13" s="1"/>
  <c r="M16" i="13" s="1"/>
  <c r="N16" i="13" s="1"/>
  <c r="O16" i="13" s="1"/>
  <c r="P16" i="13" s="1"/>
  <c r="Q16" i="13" s="1"/>
  <c r="R16" i="13" s="1"/>
  <c r="S16" i="13" s="1"/>
  <c r="T16" i="13" s="1"/>
  <c r="U16" i="13" s="1"/>
  <c r="V16" i="13" s="1"/>
  <c r="W16" i="13" s="1"/>
  <c r="X16" i="13" s="1"/>
  <c r="Y16" i="13" s="1"/>
  <c r="Z16" i="13" s="1"/>
  <c r="AA16" i="13" s="1"/>
  <c r="AB16" i="13" s="1"/>
  <c r="F9" i="13"/>
  <c r="E12" i="12"/>
  <c r="H54" i="14"/>
  <c r="J9" i="2"/>
  <c r="C2" i="10"/>
  <c r="B2" i="10"/>
  <c r="G6" i="12"/>
  <c r="D5" i="10"/>
  <c r="H23" i="2"/>
  <c r="G23" i="14"/>
  <c r="N19" i="2"/>
  <c r="P42" i="2"/>
  <c r="Q42" i="2" s="1"/>
  <c r="O35" i="2"/>
  <c r="P35" i="2" s="1"/>
  <c r="I50" i="2"/>
  <c r="J50" i="2" s="1"/>
  <c r="K50" i="2" s="1"/>
  <c r="P49" i="2"/>
  <c r="O50" i="2"/>
  <c r="Q43" i="2"/>
  <c r="O36" i="2"/>
  <c r="I26" i="2"/>
  <c r="J26" i="2" s="1"/>
  <c r="K26" i="2" s="1"/>
  <c r="P26" i="2"/>
  <c r="O27" i="2"/>
  <c r="O19" i="2"/>
  <c r="P20" i="2"/>
  <c r="O12" i="2"/>
  <c r="Q13" i="2"/>
  <c r="N9" i="2"/>
  <c r="H48" i="2"/>
  <c r="H48" i="14" s="1"/>
  <c r="N48" i="2"/>
  <c r="N10" i="2"/>
  <c r="H24" i="2"/>
  <c r="H24" i="14" s="1"/>
  <c r="N16" i="2"/>
  <c r="O46" i="2"/>
  <c r="O11" i="2"/>
  <c r="N23" i="2"/>
  <c r="N33" i="2"/>
  <c r="N18" i="2"/>
  <c r="D9" i="5"/>
  <c r="B5" i="11"/>
  <c r="F9" i="7"/>
  <c r="C5" i="4"/>
  <c r="F6" i="1"/>
  <c r="H12" i="1"/>
  <c r="F6" i="4" s="1"/>
  <c r="F12" i="12" l="1"/>
  <c r="C6" i="10"/>
  <c r="D4" i="10"/>
  <c r="D4" i="11" s="1"/>
  <c r="C8" i="10"/>
  <c r="C7" i="10"/>
  <c r="G9" i="13"/>
  <c r="D7" i="10"/>
  <c r="K9" i="2"/>
  <c r="B6" i="4"/>
  <c r="B7" i="4"/>
  <c r="B2" i="11"/>
  <c r="B2" i="16" s="1"/>
  <c r="C2" i="11"/>
  <c r="H6" i="12"/>
  <c r="E5" i="10"/>
  <c r="I23" i="2"/>
  <c r="H23" i="14"/>
  <c r="Q49" i="2"/>
  <c r="P50" i="2"/>
  <c r="R42" i="2"/>
  <c r="R43" i="2"/>
  <c r="Q35" i="2"/>
  <c r="P36" i="2"/>
  <c r="P27" i="2"/>
  <c r="Q26" i="2"/>
  <c r="Q20" i="2"/>
  <c r="P19" i="2"/>
  <c r="R13" i="2"/>
  <c r="P12" i="2"/>
  <c r="O9" i="2"/>
  <c r="O23" i="2"/>
  <c r="O16" i="2"/>
  <c r="O10" i="2"/>
  <c r="P11" i="2"/>
  <c r="O33" i="2"/>
  <c r="I24" i="2"/>
  <c r="O48" i="2"/>
  <c r="O18" i="2"/>
  <c r="P46" i="2"/>
  <c r="I48" i="2"/>
  <c r="J48" i="2" s="1"/>
  <c r="K48" i="2" s="1"/>
  <c r="E9" i="5"/>
  <c r="G9" i="7"/>
  <c r="G6" i="1"/>
  <c r="D5" i="4"/>
  <c r="C5" i="11"/>
  <c r="I12" i="1"/>
  <c r="G6" i="4" s="1"/>
  <c r="E4" i="10" l="1"/>
  <c r="E4" i="11" s="1"/>
  <c r="B7" i="10"/>
  <c r="B6" i="10"/>
  <c r="B6" i="11" s="1"/>
  <c r="J23" i="2"/>
  <c r="C6" i="4"/>
  <c r="C7" i="4"/>
  <c r="G12" i="12"/>
  <c r="D6" i="10"/>
  <c r="D8" i="10" s="1"/>
  <c r="H9" i="13"/>
  <c r="E7" i="10"/>
  <c r="I6" i="12"/>
  <c r="F5" i="10"/>
  <c r="Q50" i="2"/>
  <c r="R49" i="2"/>
  <c r="S43" i="2"/>
  <c r="S42" i="2"/>
  <c r="R35" i="2"/>
  <c r="Q36" i="2"/>
  <c r="R26" i="2"/>
  <c r="Q27" i="2"/>
  <c r="Q19" i="2"/>
  <c r="R20" i="2"/>
  <c r="Q12" i="2"/>
  <c r="S13" i="2"/>
  <c r="P9" i="2"/>
  <c r="J24" i="2"/>
  <c r="C6" i="11"/>
  <c r="P33" i="2"/>
  <c r="P18" i="2"/>
  <c r="P48" i="2"/>
  <c r="Q11" i="2"/>
  <c r="P16" i="2"/>
  <c r="Q46" i="2"/>
  <c r="B8" i="4"/>
  <c r="P10" i="2"/>
  <c r="P23" i="2"/>
  <c r="F9" i="5"/>
  <c r="H9" i="7"/>
  <c r="F7" i="4" s="1"/>
  <c r="D5" i="11"/>
  <c r="H6" i="1"/>
  <c r="E5" i="4"/>
  <c r="J12" i="1"/>
  <c r="H6" i="4" s="1"/>
  <c r="B8" i="10" l="1"/>
  <c r="B7" i="11"/>
  <c r="I9" i="13"/>
  <c r="F7" i="10"/>
  <c r="K23" i="2"/>
  <c r="D7" i="4"/>
  <c r="D6" i="4"/>
  <c r="H12" i="12"/>
  <c r="E6" i="10"/>
  <c r="E8" i="10" s="1"/>
  <c r="F4" i="10"/>
  <c r="F4" i="11" s="1"/>
  <c r="J6" i="12"/>
  <c r="G5" i="10"/>
  <c r="S49" i="2"/>
  <c r="R50" i="2"/>
  <c r="T42" i="2"/>
  <c r="T43" i="2"/>
  <c r="S35" i="2"/>
  <c r="R36" i="2"/>
  <c r="R27" i="2"/>
  <c r="S26" i="2"/>
  <c r="S20" i="2"/>
  <c r="R19" i="2"/>
  <c r="T13" i="2"/>
  <c r="R12" i="2"/>
  <c r="B10" i="11"/>
  <c r="C8" i="4"/>
  <c r="Q9" i="2"/>
  <c r="Q10" i="2"/>
  <c r="R11" i="2"/>
  <c r="Q48" i="2"/>
  <c r="Q33" i="2"/>
  <c r="K24" i="2"/>
  <c r="D6" i="11"/>
  <c r="C7" i="11"/>
  <c r="C10" i="11" s="1"/>
  <c r="R46" i="2"/>
  <c r="Q23" i="2"/>
  <c r="Q16" i="2"/>
  <c r="Q18" i="2"/>
  <c r="G9" i="5"/>
  <c r="I9" i="7"/>
  <c r="G7" i="4" s="1"/>
  <c r="E5" i="11"/>
  <c r="I6" i="1"/>
  <c r="F5" i="4"/>
  <c r="K12" i="1"/>
  <c r="I6" i="4" s="1"/>
  <c r="F7" i="11" l="1"/>
  <c r="J9" i="13"/>
  <c r="G7" i="10"/>
  <c r="E7" i="4"/>
  <c r="E6" i="4"/>
  <c r="E6" i="11" s="1"/>
  <c r="I12" i="12"/>
  <c r="F6" i="10"/>
  <c r="F6" i="11" s="1"/>
  <c r="G4" i="10"/>
  <c r="G4" i="11" s="1"/>
  <c r="K6" i="12"/>
  <c r="H5" i="10"/>
  <c r="S50" i="2"/>
  <c r="T49" i="2"/>
  <c r="U43" i="2"/>
  <c r="U42" i="2"/>
  <c r="S36" i="2"/>
  <c r="T35" i="2"/>
  <c r="T26" i="2"/>
  <c r="S27" i="2"/>
  <c r="S19" i="2"/>
  <c r="T20" i="2"/>
  <c r="S12" i="2"/>
  <c r="U13" i="2"/>
  <c r="R9" i="2"/>
  <c r="D8" i="4"/>
  <c r="D7" i="11"/>
  <c r="D10" i="11" s="1"/>
  <c r="R16" i="2"/>
  <c r="R10" i="2"/>
  <c r="S11" i="2"/>
  <c r="R23" i="2"/>
  <c r="R33" i="2"/>
  <c r="S46" i="2"/>
  <c r="R48" i="2"/>
  <c r="R18" i="2"/>
  <c r="H9" i="5"/>
  <c r="J9" i="7"/>
  <c r="H7" i="4" s="1"/>
  <c r="G7" i="11"/>
  <c r="F5" i="11"/>
  <c r="F10" i="11" s="1"/>
  <c r="F8" i="4"/>
  <c r="G5" i="4"/>
  <c r="J6" i="1"/>
  <c r="L12" i="1"/>
  <c r="J6" i="4" s="1"/>
  <c r="K9" i="13" l="1"/>
  <c r="H7" i="10"/>
  <c r="H4" i="10"/>
  <c r="H4" i="11" s="1"/>
  <c r="J12" i="12"/>
  <c r="G6" i="10"/>
  <c r="F8" i="10"/>
  <c r="L6" i="12"/>
  <c r="I5" i="10"/>
  <c r="T50" i="2"/>
  <c r="U49" i="2"/>
  <c r="V42" i="2"/>
  <c r="V43" i="2"/>
  <c r="U35" i="2"/>
  <c r="T36" i="2"/>
  <c r="T27" i="2"/>
  <c r="U26" i="2"/>
  <c r="U20" i="2"/>
  <c r="T19" i="2"/>
  <c r="V13" i="2"/>
  <c r="T12" i="2"/>
  <c r="S9" i="2"/>
  <c r="T46" i="2"/>
  <c r="S18" i="2"/>
  <c r="S33" i="2"/>
  <c r="S23" i="2"/>
  <c r="S16" i="2"/>
  <c r="S10" i="2"/>
  <c r="S48" i="2"/>
  <c r="T11" i="2"/>
  <c r="E7" i="11"/>
  <c r="E8" i="4"/>
  <c r="I9" i="5"/>
  <c r="K9" i="7"/>
  <c r="I7" i="4" s="1"/>
  <c r="H5" i="4"/>
  <c r="K6" i="1"/>
  <c r="G5" i="11"/>
  <c r="G8" i="4"/>
  <c r="M12" i="1"/>
  <c r="K6" i="4" s="1"/>
  <c r="G6" i="11" l="1"/>
  <c r="G8" i="10"/>
  <c r="K12" i="12"/>
  <c r="H6" i="10"/>
  <c r="H6" i="11" s="1"/>
  <c r="H7" i="11"/>
  <c r="I4" i="10"/>
  <c r="I4" i="11" s="1"/>
  <c r="L9" i="13"/>
  <c r="I7" i="10"/>
  <c r="G10" i="11"/>
  <c r="E10" i="11"/>
  <c r="M6" i="12"/>
  <c r="J5" i="10"/>
  <c r="U50" i="2"/>
  <c r="V49" i="2"/>
  <c r="W43" i="2"/>
  <c r="W42" i="2"/>
  <c r="U36" i="2"/>
  <c r="V35" i="2"/>
  <c r="V26" i="2"/>
  <c r="U27" i="2"/>
  <c r="U19" i="2"/>
  <c r="V20" i="2"/>
  <c r="U12" i="2"/>
  <c r="W13" i="2"/>
  <c r="T9" i="2"/>
  <c r="T10" i="2"/>
  <c r="T33" i="2"/>
  <c r="T16" i="2"/>
  <c r="T18" i="2"/>
  <c r="T48" i="2"/>
  <c r="U11" i="2"/>
  <c r="T23" i="2"/>
  <c r="U46" i="2"/>
  <c r="J9" i="5"/>
  <c r="I7" i="11"/>
  <c r="L9" i="7"/>
  <c r="J7" i="4" s="1"/>
  <c r="I5" i="4"/>
  <c r="L6" i="1"/>
  <c r="H5" i="11"/>
  <c r="H8" i="4"/>
  <c r="N12" i="1"/>
  <c r="L6" i="4" s="1"/>
  <c r="J4" i="10" l="1"/>
  <c r="J4" i="11" s="1"/>
  <c r="L12" i="12"/>
  <c r="I6" i="10"/>
  <c r="I6" i="11" s="1"/>
  <c r="H10" i="11"/>
  <c r="M9" i="13"/>
  <c r="J7" i="10"/>
  <c r="J7" i="11" s="1"/>
  <c r="H8" i="10"/>
  <c r="N6" i="12"/>
  <c r="K5" i="10"/>
  <c r="V50" i="2"/>
  <c r="W49" i="2"/>
  <c r="X42" i="2"/>
  <c r="X43" i="2"/>
  <c r="V36" i="2"/>
  <c r="W35" i="2"/>
  <c r="V27" i="2"/>
  <c r="W26" i="2"/>
  <c r="W20" i="2"/>
  <c r="V19" i="2"/>
  <c r="V12" i="2"/>
  <c r="X13" i="2"/>
  <c r="U9" i="2"/>
  <c r="U23" i="2"/>
  <c r="U16" i="2"/>
  <c r="V11" i="2"/>
  <c r="U33" i="2"/>
  <c r="U48" i="2"/>
  <c r="U10" i="2"/>
  <c r="V46" i="2"/>
  <c r="U18" i="2"/>
  <c r="L9" i="5"/>
  <c r="K9" i="5"/>
  <c r="M9" i="7"/>
  <c r="K7" i="4" s="1"/>
  <c r="M6" i="1"/>
  <c r="J5" i="4"/>
  <c r="I5" i="11"/>
  <c r="I10" i="11" s="1"/>
  <c r="I8" i="4"/>
  <c r="O12" i="1"/>
  <c r="M6" i="4" s="1"/>
  <c r="M12" i="12" l="1"/>
  <c r="J6" i="10"/>
  <c r="N9" i="13"/>
  <c r="K7" i="10"/>
  <c r="K4" i="11"/>
  <c r="K4" i="10"/>
  <c r="L4" i="11"/>
  <c r="L4" i="10"/>
  <c r="I8" i="10"/>
  <c r="O6" i="12"/>
  <c r="L5" i="10"/>
  <c r="X49" i="2"/>
  <c r="W50" i="2"/>
  <c r="Y43" i="2"/>
  <c r="Y42" i="2"/>
  <c r="X35" i="2"/>
  <c r="W36" i="2"/>
  <c r="X26" i="2"/>
  <c r="W27" i="2"/>
  <c r="W19" i="2"/>
  <c r="X20" i="2"/>
  <c r="Y13" i="2"/>
  <c r="W12" i="2"/>
  <c r="V9" i="2"/>
  <c r="V48" i="2"/>
  <c r="V18" i="2"/>
  <c r="W46" i="2"/>
  <c r="W11" i="2"/>
  <c r="V33" i="2"/>
  <c r="V23" i="2"/>
  <c r="V10" i="2"/>
  <c r="V16" i="2"/>
  <c r="N9" i="7"/>
  <c r="L7" i="4" s="1"/>
  <c r="K7" i="11"/>
  <c r="J5" i="11"/>
  <c r="J8" i="4"/>
  <c r="N6" i="1"/>
  <c r="K5" i="4"/>
  <c r="P12" i="1"/>
  <c r="N6" i="4" s="1"/>
  <c r="O9" i="13" l="1"/>
  <c r="L7" i="10"/>
  <c r="J6" i="11"/>
  <c r="J10" i="11" s="1"/>
  <c r="J8" i="10"/>
  <c r="N12" i="12"/>
  <c r="K6" i="10"/>
  <c r="K6" i="11" s="1"/>
  <c r="P6" i="12"/>
  <c r="M5" i="10"/>
  <c r="Y49" i="2"/>
  <c r="X50" i="2"/>
  <c r="Z42" i="2"/>
  <c r="Z43" i="2"/>
  <c r="Y35" i="2"/>
  <c r="X36" i="2"/>
  <c r="X27" i="2"/>
  <c r="Y26" i="2"/>
  <c r="Y20" i="2"/>
  <c r="X19" i="2"/>
  <c r="Z13" i="2"/>
  <c r="X12" i="2"/>
  <c r="W9" i="2"/>
  <c r="W23" i="2"/>
  <c r="W18" i="2"/>
  <c r="W33" i="2"/>
  <c r="W48" i="2"/>
  <c r="W10" i="2"/>
  <c r="X46" i="2"/>
  <c r="W16" i="2"/>
  <c r="X11" i="2"/>
  <c r="O9" i="7"/>
  <c r="M7" i="4" s="1"/>
  <c r="K5" i="11"/>
  <c r="K8" i="4"/>
  <c r="L5" i="4"/>
  <c r="O6" i="1"/>
  <c r="Q12" i="1"/>
  <c r="O6" i="4" s="1"/>
  <c r="P9" i="13" l="1"/>
  <c r="M7" i="10"/>
  <c r="L7" i="11"/>
  <c r="O12" i="12"/>
  <c r="L6" i="10"/>
  <c r="L6" i="11" s="1"/>
  <c r="K8" i="10"/>
  <c r="K10" i="11"/>
  <c r="Q6" i="12"/>
  <c r="N5" i="10"/>
  <c r="Z49" i="2"/>
  <c r="Y50" i="2"/>
  <c r="AA43" i="2"/>
  <c r="AA42" i="2"/>
  <c r="Y36" i="2"/>
  <c r="Z35" i="2"/>
  <c r="Z26" i="2"/>
  <c r="Y27" i="2"/>
  <c r="Y19" i="2"/>
  <c r="Z20" i="2"/>
  <c r="Y12" i="2"/>
  <c r="AA13" i="2"/>
  <c r="X9" i="2"/>
  <c r="X16" i="2"/>
  <c r="X33" i="2"/>
  <c r="Y11" i="2"/>
  <c r="Y46" i="2"/>
  <c r="X48" i="2"/>
  <c r="X18" i="2"/>
  <c r="X10" i="2"/>
  <c r="X23" i="2"/>
  <c r="P9" i="7"/>
  <c r="N7" i="4" s="1"/>
  <c r="M7" i="11"/>
  <c r="M5" i="4"/>
  <c r="P6" i="1"/>
  <c r="L5" i="11"/>
  <c r="L10" i="11" s="1"/>
  <c r="L8" i="4"/>
  <c r="R12" i="1"/>
  <c r="P6" i="4" s="1"/>
  <c r="P12" i="12" l="1"/>
  <c r="M6" i="10"/>
  <c r="Q9" i="13"/>
  <c r="N7" i="10"/>
  <c r="N7" i="11" s="1"/>
  <c r="L8" i="10"/>
  <c r="R6" i="12"/>
  <c r="O5" i="10"/>
  <c r="Z50" i="2"/>
  <c r="AA49" i="2"/>
  <c r="AB43" i="2"/>
  <c r="AB42" i="2"/>
  <c r="AA35" i="2"/>
  <c r="Z36" i="2"/>
  <c r="Z27" i="2"/>
  <c r="AA26" i="2"/>
  <c r="AA20" i="2"/>
  <c r="Z19" i="2"/>
  <c r="AB13" i="2"/>
  <c r="Z12" i="2"/>
  <c r="Y9" i="2"/>
  <c r="Y10" i="2"/>
  <c r="Z11" i="2"/>
  <c r="Z46" i="2"/>
  <c r="Y18" i="2"/>
  <c r="Y33" i="2"/>
  <c r="Y23" i="2"/>
  <c r="Y48" i="2"/>
  <c r="Y16" i="2"/>
  <c r="Q9" i="7"/>
  <c r="O7" i="4" s="1"/>
  <c r="N5" i="4"/>
  <c r="Q6" i="1"/>
  <c r="M5" i="11"/>
  <c r="M8" i="4"/>
  <c r="S12" i="1"/>
  <c r="Q6" i="4" s="1"/>
  <c r="R9" i="13" l="1"/>
  <c r="O7" i="10"/>
  <c r="M6" i="11"/>
  <c r="M10" i="11" s="1"/>
  <c r="M8" i="10"/>
  <c r="Q12" i="12"/>
  <c r="N6" i="10"/>
  <c r="N6" i="11" s="1"/>
  <c r="S6" i="12"/>
  <c r="P5" i="10"/>
  <c r="AB49" i="2"/>
  <c r="AA50" i="2"/>
  <c r="AC43" i="2"/>
  <c r="AC42" i="2"/>
  <c r="AA36" i="2"/>
  <c r="AB35" i="2"/>
  <c r="AB26" i="2"/>
  <c r="AA27" i="2"/>
  <c r="AA19" i="2"/>
  <c r="AB20" i="2"/>
  <c r="AA12" i="2"/>
  <c r="AC13" i="2"/>
  <c r="Z9" i="2"/>
  <c r="AA46" i="2"/>
  <c r="Z48" i="2"/>
  <c r="AA11" i="2"/>
  <c r="Z33" i="2"/>
  <c r="Z23" i="2"/>
  <c r="Z16" i="2"/>
  <c r="Z18" i="2"/>
  <c r="Z10" i="2"/>
  <c r="R9" i="7"/>
  <c r="P7" i="4" s="1"/>
  <c r="O7" i="11"/>
  <c r="O5" i="4"/>
  <c r="R6" i="1"/>
  <c r="N5" i="11"/>
  <c r="N10" i="11" s="1"/>
  <c r="N8" i="4"/>
  <c r="T12" i="1"/>
  <c r="R6" i="4" s="1"/>
  <c r="R12" i="12" l="1"/>
  <c r="O6" i="10"/>
  <c r="O6" i="11" s="1"/>
  <c r="N8" i="10"/>
  <c r="S9" i="13"/>
  <c r="P7" i="10"/>
  <c r="P7" i="11" s="1"/>
  <c r="T6" i="12"/>
  <c r="Q5" i="10"/>
  <c r="AC49" i="2"/>
  <c r="AB50" i="2"/>
  <c r="AD43" i="2"/>
  <c r="AD42" i="2"/>
  <c r="AC35" i="2"/>
  <c r="AB36" i="2"/>
  <c r="AB27" i="2"/>
  <c r="AC26" i="2"/>
  <c r="AC20" i="2"/>
  <c r="AB19" i="2"/>
  <c r="AD13" i="2"/>
  <c r="AB12" i="2"/>
  <c r="AA9" i="2"/>
  <c r="AB11" i="2"/>
  <c r="AA48" i="2"/>
  <c r="AA16" i="2"/>
  <c r="AA23" i="2"/>
  <c r="AA18" i="2"/>
  <c r="AA10" i="2"/>
  <c r="AA33" i="2"/>
  <c r="AB46" i="2"/>
  <c r="S9" i="7"/>
  <c r="Q7" i="4" s="1"/>
  <c r="P5" i="4"/>
  <c r="S6" i="1"/>
  <c r="O5" i="11"/>
  <c r="O8" i="4"/>
  <c r="U12" i="1"/>
  <c r="S6" i="4" s="1"/>
  <c r="T9" i="13" l="1"/>
  <c r="Q7" i="10"/>
  <c r="S12" i="12"/>
  <c r="P6" i="10"/>
  <c r="P6" i="11" s="1"/>
  <c r="O8" i="10"/>
  <c r="O10" i="11"/>
  <c r="U6" i="12"/>
  <c r="R5" i="10"/>
  <c r="AD49" i="2"/>
  <c r="AC50" i="2"/>
  <c r="AE43" i="2"/>
  <c r="AE42" i="2"/>
  <c r="AC36" i="2"/>
  <c r="AD35" i="2"/>
  <c r="AC27" i="2"/>
  <c r="AD26" i="2"/>
  <c r="AC19" i="2"/>
  <c r="AD20" i="2"/>
  <c r="AC12" i="2"/>
  <c r="AE13" i="2"/>
  <c r="AB9" i="2"/>
  <c r="AB33" i="2"/>
  <c r="AB16" i="2"/>
  <c r="AB48" i="2"/>
  <c r="AC11" i="2"/>
  <c r="AB10" i="2"/>
  <c r="AB18" i="2"/>
  <c r="AC46" i="2"/>
  <c r="AB23" i="2"/>
  <c r="T9" i="7"/>
  <c r="R7" i="4" s="1"/>
  <c r="Q7" i="11"/>
  <c r="Q5" i="4"/>
  <c r="T6" i="1"/>
  <c r="P5" i="11"/>
  <c r="P8" i="4"/>
  <c r="V12" i="1"/>
  <c r="T6" i="4" s="1"/>
  <c r="T12" i="12" l="1"/>
  <c r="Q6" i="10"/>
  <c r="Q6" i="11" s="1"/>
  <c r="P10" i="11"/>
  <c r="P8" i="10"/>
  <c r="U9" i="13"/>
  <c r="R7" i="10"/>
  <c r="R7" i="11" s="1"/>
  <c r="V6" i="12"/>
  <c r="S5" i="10"/>
  <c r="AE49" i="2"/>
  <c r="AD50" i="2"/>
  <c r="AF43" i="2"/>
  <c r="AF42" i="2"/>
  <c r="AD36" i="2"/>
  <c r="AE35" i="2"/>
  <c r="AD27" i="2"/>
  <c r="AE26" i="2"/>
  <c r="AE20" i="2"/>
  <c r="AD19" i="2"/>
  <c r="AF13" i="2"/>
  <c r="AD12" i="2"/>
  <c r="AC9" i="2"/>
  <c r="AC23" i="2"/>
  <c r="AD46" i="2"/>
  <c r="AC48" i="2"/>
  <c r="AD11" i="2"/>
  <c r="AC16" i="2"/>
  <c r="AC18" i="2"/>
  <c r="AC10" i="2"/>
  <c r="AC33" i="2"/>
  <c r="U9" i="7"/>
  <c r="S7" i="4" s="1"/>
  <c r="U6" i="1"/>
  <c r="R5" i="4"/>
  <c r="Q5" i="11"/>
  <c r="Q8" i="4"/>
  <c r="W12" i="1"/>
  <c r="U6" i="4" s="1"/>
  <c r="V9" i="13" l="1"/>
  <c r="S7" i="10"/>
  <c r="U12" i="12"/>
  <c r="R6" i="10"/>
  <c r="R6" i="11" s="1"/>
  <c r="Q8" i="10"/>
  <c r="Q10" i="11"/>
  <c r="W6" i="12"/>
  <c r="T5" i="10"/>
  <c r="AE50" i="2"/>
  <c r="AF49" i="2"/>
  <c r="AF35" i="2"/>
  <c r="AE36" i="2"/>
  <c r="AF26" i="2"/>
  <c r="AE27" i="2"/>
  <c r="AE19" i="2"/>
  <c r="AF20" i="2"/>
  <c r="AE12" i="2"/>
  <c r="AD9" i="2"/>
  <c r="AD48" i="2"/>
  <c r="AE46" i="2"/>
  <c r="AD10" i="2"/>
  <c r="AE11" i="2"/>
  <c r="AD18" i="2"/>
  <c r="AD33" i="2"/>
  <c r="AD16" i="2"/>
  <c r="AD23" i="2"/>
  <c r="V9" i="7"/>
  <c r="T7" i="4" s="1"/>
  <c r="S7" i="11"/>
  <c r="R5" i="11"/>
  <c r="R8" i="4"/>
  <c r="V6" i="1"/>
  <c r="S5" i="4"/>
  <c r="X12" i="1"/>
  <c r="V6" i="4" s="1"/>
  <c r="S8" i="10" l="1"/>
  <c r="R8" i="10"/>
  <c r="V12" i="12"/>
  <c r="S6" i="10"/>
  <c r="S6" i="11" s="1"/>
  <c r="R10" i="11"/>
  <c r="W9" i="13"/>
  <c r="T7" i="10"/>
  <c r="T7" i="11" s="1"/>
  <c r="X6" i="12"/>
  <c r="U5" i="10"/>
  <c r="AF50" i="2"/>
  <c r="AF36" i="2"/>
  <c r="AF27" i="2"/>
  <c r="AF19" i="2"/>
  <c r="AF12" i="2"/>
  <c r="AE9" i="2"/>
  <c r="AF11" i="2"/>
  <c r="AE33" i="2"/>
  <c r="AE10" i="2"/>
  <c r="AE18" i="2"/>
  <c r="AF46" i="2"/>
  <c r="AE16" i="2"/>
  <c r="AE23" i="2"/>
  <c r="AE48" i="2"/>
  <c r="W9" i="7"/>
  <c r="U7" i="4" s="1"/>
  <c r="S5" i="11"/>
  <c r="S8" i="4"/>
  <c r="W6" i="1"/>
  <c r="T5" i="4"/>
  <c r="Y12" i="1"/>
  <c r="W6" i="4" s="1"/>
  <c r="X9" i="13" l="1"/>
  <c r="U7" i="10"/>
  <c r="W12" i="12"/>
  <c r="T6" i="10"/>
  <c r="T6" i="11" s="1"/>
  <c r="S10" i="11"/>
  <c r="Y6" i="12"/>
  <c r="V5" i="10"/>
  <c r="AF9" i="2"/>
  <c r="AF48" i="2"/>
  <c r="AF18" i="2"/>
  <c r="AF23" i="2"/>
  <c r="AF10" i="2"/>
  <c r="AF16" i="2"/>
  <c r="AF33" i="2"/>
  <c r="X9" i="7"/>
  <c r="V7" i="4" s="1"/>
  <c r="U7" i="11"/>
  <c r="U5" i="4"/>
  <c r="X6" i="1"/>
  <c r="T5" i="11"/>
  <c r="T8" i="4"/>
  <c r="Z12" i="1"/>
  <c r="X6" i="4" s="1"/>
  <c r="X12" i="12" l="1"/>
  <c r="U6" i="10"/>
  <c r="T10" i="11"/>
  <c r="T8" i="10"/>
  <c r="Y9" i="13"/>
  <c r="V7" i="10"/>
  <c r="V7" i="11" s="1"/>
  <c r="Z6" i="12"/>
  <c r="W5" i="10"/>
  <c r="Y9" i="7"/>
  <c r="W7" i="4" s="1"/>
  <c r="AA12" i="1"/>
  <c r="Y6" i="4" s="1"/>
  <c r="Y6" i="1"/>
  <c r="V5" i="4"/>
  <c r="U5" i="11"/>
  <c r="U8" i="4"/>
  <c r="Z9" i="13" l="1"/>
  <c r="W7" i="10"/>
  <c r="U6" i="11"/>
  <c r="U8" i="10"/>
  <c r="U10" i="11"/>
  <c r="Y12" i="12"/>
  <c r="V6" i="10"/>
  <c r="V6" i="11" s="1"/>
  <c r="AA6" i="12"/>
  <c r="X5" i="10"/>
  <c r="AB12" i="1"/>
  <c r="Z6" i="4" s="1"/>
  <c r="Z9" i="7"/>
  <c r="X7" i="4" s="1"/>
  <c r="W7" i="11"/>
  <c r="V5" i="11"/>
  <c r="V8" i="4"/>
  <c r="Z6" i="1"/>
  <c r="W5" i="4"/>
  <c r="V8" i="10" l="1"/>
  <c r="V10" i="11"/>
  <c r="Z12" i="12"/>
  <c r="W6" i="10"/>
  <c r="AA9" i="13"/>
  <c r="X7" i="10"/>
  <c r="X7" i="11" s="1"/>
  <c r="AB6" i="12"/>
  <c r="Z5" i="10" s="1"/>
  <c r="Y5" i="10"/>
  <c r="AA9" i="7"/>
  <c r="Y7" i="4" s="1"/>
  <c r="X5" i="4"/>
  <c r="AA6" i="1"/>
  <c r="W5" i="11"/>
  <c r="W8" i="4"/>
  <c r="AB9" i="13" l="1"/>
  <c r="Z7" i="10" s="1"/>
  <c r="Z7" i="11" s="1"/>
  <c r="B4" i="16" s="1"/>
  <c r="Y7" i="10"/>
  <c r="W6" i="11"/>
  <c r="W10" i="11" s="1"/>
  <c r="W8" i="10"/>
  <c r="AA12" i="12"/>
  <c r="X6" i="10"/>
  <c r="X6" i="11" s="1"/>
  <c r="Y5" i="4"/>
  <c r="Y5" i="11" s="1"/>
  <c r="AB6" i="1"/>
  <c r="Z5" i="4" s="1"/>
  <c r="Z5" i="11" s="1"/>
  <c r="B3" i="16" s="1"/>
  <c r="Y7" i="11"/>
  <c r="AB9" i="7"/>
  <c r="Z7" i="4" s="1"/>
  <c r="Z8" i="4" s="1"/>
  <c r="Y8" i="11"/>
  <c r="X5" i="11"/>
  <c r="X8" i="4"/>
  <c r="AB12" i="12" l="1"/>
  <c r="Z6" i="10" s="1"/>
  <c r="Z6" i="11" s="1"/>
  <c r="Y6" i="10"/>
  <c r="Y6" i="11" s="1"/>
  <c r="Y10" i="11" s="1"/>
  <c r="B11" i="11" s="1"/>
  <c r="X8" i="10"/>
  <c r="X10" i="11"/>
  <c r="Y8" i="4"/>
  <c r="Z8" i="10" l="1"/>
  <c r="AA8" i="10" s="1"/>
  <c r="Y8" i="10"/>
  <c r="B12" i="11"/>
  <c r="Z9" i="10" l="1"/>
  <c r="Z8" i="11" s="1"/>
  <c r="AB8" i="10"/>
  <c r="AC8" i="10" s="1"/>
  <c r="Z10" i="11" l="1"/>
  <c r="B5" i="16"/>
  <c r="B7" i="16" s="1"/>
  <c r="B8" i="16" l="1"/>
  <c r="B11" i="16" s="1"/>
  <c r="B17" i="16" l="1"/>
</calcChain>
</file>

<file path=xl/sharedStrings.xml><?xml version="1.0" encoding="utf-8"?>
<sst xmlns="http://schemas.openxmlformats.org/spreadsheetml/2006/main" count="389" uniqueCount="154">
  <si>
    <t>Categorie marfa 1</t>
  </si>
  <si>
    <t>Categorie marfa 2</t>
  </si>
  <si>
    <t>Categorie marfa 3</t>
  </si>
  <si>
    <t>UM</t>
  </si>
  <si>
    <t>Tone</t>
  </si>
  <si>
    <t>tone-zile</t>
  </si>
  <si>
    <t>Date istorice si angajamente existente</t>
  </si>
  <si>
    <t>Conflict/ efecte conflict Ucraina</t>
  </si>
  <si>
    <t>Fara efecte ale conflictului din Ucraina</t>
  </si>
  <si>
    <t>Depozitare marfuri</t>
  </si>
  <si>
    <t>Lei, preturi 2024</t>
  </si>
  <si>
    <t>Lei</t>
  </si>
  <si>
    <t>Lei/tona</t>
  </si>
  <si>
    <t>Lei/tona, preturi 2024</t>
  </si>
  <si>
    <t>Lei/tone-zile</t>
  </si>
  <si>
    <t>Lei/tone-zile, preturi 2024</t>
  </si>
  <si>
    <t>Nu se iau in considerare</t>
  </si>
  <si>
    <t>Dobanzi credite exploatare</t>
  </si>
  <si>
    <t>Comisioane bancare asociate creditelor</t>
  </si>
  <si>
    <t>Tarife medii de operare la</t>
  </si>
  <si>
    <t xml:space="preserve">Constructii </t>
  </si>
  <si>
    <t>Echipamente</t>
  </si>
  <si>
    <t>a)</t>
  </si>
  <si>
    <t xml:space="preserve"> Cu o valoare unitara mai mare de 2 mil. Euro, echivalent lei</t>
  </si>
  <si>
    <t>Cu o valoare unitara intre 1 mil si 2 mil. Euro (inclusiv) , echivalent lei</t>
  </si>
  <si>
    <t>b)</t>
  </si>
  <si>
    <t>c)</t>
  </si>
  <si>
    <t>d)</t>
  </si>
  <si>
    <t>Cu o valoare unitara mai mica de 0,5 mil. Euro, echivalent lei</t>
  </si>
  <si>
    <t>Cu o valoare unitara intre 0,5 mil si 1 mil. Euro (inclusiv), echivalent lei</t>
  </si>
  <si>
    <t>lei, fara TVA</t>
  </si>
  <si>
    <t xml:space="preserve">Total </t>
  </si>
  <si>
    <t>2. Pentru echipamente, se vor prezenta oferte de pret</t>
  </si>
  <si>
    <t>Costuri de inlocuire</t>
  </si>
  <si>
    <t>Nu este cazul</t>
  </si>
  <si>
    <t>Valoare (lei, fara TVA)</t>
  </si>
  <si>
    <t>2035 si 2045</t>
  </si>
  <si>
    <t>2030, 2035, 2040, 2045</t>
  </si>
  <si>
    <t>% in cost</t>
  </si>
  <si>
    <t xml:space="preserve">Cost de investitie </t>
  </si>
  <si>
    <t>Costuri financiare</t>
  </si>
  <si>
    <t>Costuri fixe de exploatare</t>
  </si>
  <si>
    <t>Costuri variabile de exploatare</t>
  </si>
  <si>
    <t>Venituri din exploatare</t>
  </si>
  <si>
    <t>Valoarea reziduala</t>
  </si>
  <si>
    <t>Flux financiar net</t>
  </si>
  <si>
    <t>RIRF/C</t>
  </si>
  <si>
    <t>VANF/C</t>
  </si>
  <si>
    <t>Categorie marfa 4</t>
  </si>
  <si>
    <t>Categorie marfa 5</t>
  </si>
  <si>
    <t xml:space="preserve">Note: </t>
  </si>
  <si>
    <t>1. Costurile vor fi detaliate in devizul general, conform HG 907/2016</t>
  </si>
  <si>
    <t>Studii, analize, proiectare, documentatii avize, achizitii (Cap. 3.1.-3.6 din Devizul general)</t>
  </si>
  <si>
    <t>Constructii (Cap. 1.2, 1.3, 1.4, 2, 4.1, 5.1 din Devizul General)</t>
  </si>
  <si>
    <t>Echipamente si dotari (Cap. 4.2, 4.3, 4.4, 4.5, 4.6 din Devizul general)</t>
  </si>
  <si>
    <t>Supervizare, asistenta tehnica, management de proiect (Cap. 3.7, 3.8 din Devizul general)</t>
  </si>
  <si>
    <t>Taxe si comisioane, altele decat cele financiare (Cap. 5.2.2, 5.2.3, 5.2.4 din Devizul general)</t>
  </si>
  <si>
    <t>Categorii principale de cheltuieli</t>
  </si>
  <si>
    <t>Total (lei, fara TVA)</t>
  </si>
  <si>
    <t>3. Costurile financiare (Cap. 5.2.1 din Devizul general) se vor detalia in sheet-ul "Costuri financiare".</t>
  </si>
  <si>
    <t>Durata de viata (ani)</t>
  </si>
  <si>
    <t>Durata medie ponderata (ani)</t>
  </si>
  <si>
    <t>Note:</t>
  </si>
  <si>
    <t>1. Cost de investitie</t>
  </si>
  <si>
    <t>2. Durata de viata</t>
  </si>
  <si>
    <t>1. Durata medie de viata se calculeaza automat pe baza datelor din tabelul 1 "Costuri de investitie". In cazul in care echipamentele achizitionate in cadrul proiectului nu sunt vandute inainte de anul 2048 (ultimul an al perioadei de referinta), valoarea reziduala in anul 2048 se va calcula ca venit net actualizat obtinut pana la sfarsitul duratei medii de viata (in exemplul de mai sus, 25 ani - 22 ani inclusi in perioada de referinta = 3 ani)</t>
  </si>
  <si>
    <t>3. Costuri de inlocuire</t>
  </si>
  <si>
    <t>Anii inlocuirilor</t>
  </si>
  <si>
    <t>1. Costul inlocuirilor anuale se calculeaza automat pe baza datelor din tabelul 1 "Costuri de investitie".</t>
  </si>
  <si>
    <r>
      <t>Costuri de intretinere si exploatare -</t>
    </r>
    <r>
      <rPr>
        <b/>
        <sz val="10"/>
        <color rgb="FFFF0000"/>
        <rFont val="Arial"/>
        <family val="2"/>
      </rPr>
      <t xml:space="preserve"> FARA REALIZAREA INVESTITIEI</t>
    </r>
  </si>
  <si>
    <t>1. Costuri fixe de exploatare "fara realizarea investitiei"</t>
  </si>
  <si>
    <t>2. Costurile variabile unitare de operare</t>
  </si>
  <si>
    <t>2.1 Descarcare marfuri din:</t>
  </si>
  <si>
    <t>2.1.1 Camioane</t>
  </si>
  <si>
    <t>2.1.2 Trenuri</t>
  </si>
  <si>
    <t>2.1.3 Barje/ nave</t>
  </si>
  <si>
    <t>2.2 Incarcare marfuri in:</t>
  </si>
  <si>
    <t>2.2.1 Camioane</t>
  </si>
  <si>
    <t>2.2.2 Trenuri</t>
  </si>
  <si>
    <t>2.2.3 Barje/ nave</t>
  </si>
  <si>
    <t>2.3 Transbordare barja/nava - barja/nava</t>
  </si>
  <si>
    <t>2.4 Depozitare marfuri</t>
  </si>
  <si>
    <t xml:space="preserve">2. Activitatea de "Incarcare" presupune toate operatiunile legate de transferul fizic al marfurilor din de la locul in care sunt depozitate/ pastrate pana la vehiculul de transport pe care marfurile vor parasi portul. In cazul in care, de exemplu, pentru a fi incarcate pe nave marfurile sunt transportate cu camioane de la locul de depozitare din incinta portului pana la nava, transportul rutier in incinta portului va fi considerat parte a activitatii de "Incarcare" pe nave.  </t>
  </si>
  <si>
    <t xml:space="preserve">1. Activitatea de "Descarcare" presupune toate operatiunile legate de transferul fizic al marfurilor din vehiculul de transport cu care sosesc in port pana la locul in care vor fi depozitate/ pastrate pana la incarcarea pe vehiculul de transport pe care marfurile vor parasi portul. In cazul in care, de exemplu, marfurile descarcate din nave sunt incarcate pe camioane pentru a fi transportate pana la locul de depozitare din incinta portului, transportul rutier in incinta portului va fi considerat parte a activitatii de "Descarcare" de pe nave. </t>
  </si>
  <si>
    <t xml:space="preserve">3. Transbordarea se refera la transferul fizic al marfurilor de la vehiculul de transport fluvial/maritim cu care au sosit in port la un alt vehicul de transport fluvial/ maritim cu care vor parasi portul. In cazul in care marfurile sunt descarcate pentru a fi depozitate temporar pe o nava/ barja la cheu sau in bazinul portuar, urmand ca ulterior sa fie transferate pe vehiculul cu care vor parasi portul,  operatiunile se vor incadra la "Descarcare" si, ulterior, "Incarcare". </t>
  </si>
  <si>
    <t xml:space="preserve">5. Avand in vedere ca analiza se realizeaza in preturi constante la nivelul anului 2024 (ignorand efectele inflatiei dupa anul 2024), in scenariul "fara realizarea investitiei", cresterea costurilor fixe anuale de exploatare peste nivelul prevazut pentru "anul 2023, preturi constante 2024" va fi detaliata si fundamentata. </t>
  </si>
  <si>
    <t xml:space="preserve">4. Cheltuielile fixe de exploatare includ: 
a) costurile cu personalul administativ, 
b) costurile cu intretinerea si functionarea sediilor/ punctelor de lucru administrative, 
c) costurile cu intretinerea infrastructurii si echipamentelor (independente de numarul de ore de functionare), inclusiv costul asigurarilor,
d) costurile cu 1 schimb de lucru (8 ore) al personalului operational
e) cheltuieli cu chiriile si redeventele pe termen lung (nu si cheltuielile cu inchirierea temporara a unor spatii de depozitare de la un alt operator portuar)
f) cheltuielile cu amortizarea activelor fixe, cu exceptia activelor obtinute din ajutoare de stat </t>
  </si>
  <si>
    <t xml:space="preserve">6. Costurile variabile unitare de operare includ:
a) Costurile cu consumul de energie / combustibil pentru asigurarea conditiilor de depozitare a marfurilor si/sau pentru functionarea echipamentelor;
b) Costurile cu personalul operational (ore suplimentare, zile nelucratoare, schimburile 2 si, dupa caz, 3);
c) Costurile cu inchirierea spatiilor pentru depozitarea temporara a marfurilor (capacitatea de depozitare a operatorului este temporar/ exceptional depasita, motiv pentru care inchiriaza spatiu de la un alt operator). 
Pentru anul 2023, costurile vor rezulta din volumele de marfa efectiv incarcate/ descarcate/ depozitate. Aceste costuri unitare, actualizate in "lei, preturi 2024" vor fi, in principiu, utilizate pentru perioada urmatoare. Cresterea costurilor variabile unitare peste nivelurile din anul 2023, actualizate in preturi 2024, va fi detaliata si fundamentata.  </t>
  </si>
  <si>
    <r>
      <t>Costuri de intretinere si exploatare -</t>
    </r>
    <r>
      <rPr>
        <b/>
        <sz val="10"/>
        <color rgb="FFFF0000"/>
        <rFont val="Arial"/>
        <family val="2"/>
      </rPr>
      <t xml:space="preserve"> CU REALIZAREA INVESTITIEI</t>
    </r>
  </si>
  <si>
    <t xml:space="preserve">5. Suplimentar fata de costurile fixe anuale prevazute pentru scenariul "fara realizarea investitiei", costurile fixe de exploatare in scenariul "cu realizarea investitiei" vor include exclusiv:
a) costurile de intretinere, independente de numarul de ore de functionare/ utilizare, a activelor achizitionate/ realizate din ajutorul de stat;
b) costurile cu personalul operational (1 schimb de lucru) angajat dupa darea in exploatare a investitiei, exclusiv pentru operarea/ asigurarea functionarii acesteia. </t>
  </si>
  <si>
    <t xml:space="preserve">6. Modificarea costurilor variabile unitare in scenariul "cu realizarea investitiei" se va fundamenta in raport. In principiu, costurile variabile unitare ar trebui sa scada fata de scenariul "fara realizarea investitiei" ca urmare a cresterii eficientei in operare. In niciun caz nu se considera rezonabila cresterea costurilor variabile unitare fata de scenariul "fara realizarea investitiei". </t>
  </si>
  <si>
    <t>1. Costuri fixe de exploatare "cu realizarea investitiei"</t>
  </si>
  <si>
    <r>
      <t xml:space="preserve">Costuri financiare - </t>
    </r>
    <r>
      <rPr>
        <b/>
        <sz val="10"/>
        <color rgb="FFFF0000"/>
        <rFont val="Arial"/>
        <family val="2"/>
      </rPr>
      <t>FARA REALIZAREA INVESTITIEI</t>
    </r>
  </si>
  <si>
    <r>
      <t xml:space="preserve">Costuri financiare - </t>
    </r>
    <r>
      <rPr>
        <b/>
        <sz val="10"/>
        <color rgb="FFFF0000"/>
        <rFont val="Arial"/>
        <family val="2"/>
      </rPr>
      <t>CU REALIZAREA INVESTITIEI</t>
    </r>
  </si>
  <si>
    <t>Dobanzi credite cofinantare</t>
  </si>
  <si>
    <t>Total costuri financiare</t>
  </si>
  <si>
    <t>1. Descarcare marfuri din:</t>
  </si>
  <si>
    <t>1.1 Camioane</t>
  </si>
  <si>
    <t>1.2 Trenuri</t>
  </si>
  <si>
    <t>1.3 Barje/ nave</t>
  </si>
  <si>
    <t>2. Incarcare marfuri in:</t>
  </si>
  <si>
    <t>2.1 Camioane</t>
  </si>
  <si>
    <t>2.2 Trenuri</t>
  </si>
  <si>
    <t>2.3 Barje/ nave</t>
  </si>
  <si>
    <t>3 Transbordare barja/nava - barja/nava</t>
  </si>
  <si>
    <r>
      <t xml:space="preserve">Tarife medii </t>
    </r>
    <r>
      <rPr>
        <b/>
        <sz val="10"/>
        <color rgb="FFFF0000"/>
        <rFont val="Arial"/>
        <family val="2"/>
      </rPr>
      <t>- FARA REALIZAREA INVESTITIEI</t>
    </r>
  </si>
  <si>
    <t xml:space="preserve">4. Tarifele medii prevazute pentru anul 2023 inmultite cu volumele de marfa incarcate/ descarcate/ depozitate in anul 2023 trebuie sa conduca la valoarea cifrei de afaceri realizata in anul 2023. Orice diferenta fata de cifra de afaceri raportata in contul de profit si pierdere va fi justificata. In cazul in care Solicitantul realizeaza cifra de afaceri si din alte activitati decat cele legate de descarcarea/ incarcarea/ depozitarea marfurilor, costurile fixe anuale de exploatare vor fi luate in considerare in analiza proportional cu cifra de afaceri realizata din activitati relevante. 
</t>
  </si>
  <si>
    <t xml:space="preserve">4. Avand in vedere ca analiza se realizeaza in preturi constante 2024, tarifele pentru o anumita operatiune si o anumita categorie de marfuri nu vor crestere si nu vor scadea fata de nivelul anului 2023, actualizat in preturi 2024. Eventualele diferente in plus sau in minus se vor detalia si fundamenta. </t>
  </si>
  <si>
    <t xml:space="preserve">5. Pentru verificarea tarifelor aplicate la nivelul anului 2023, Autoritatea de Management isi rezerva dreptul de a solicita contracte dintre Solicitant si clientii sai. </t>
  </si>
  <si>
    <r>
      <t xml:space="preserve">Tarife medii </t>
    </r>
    <r>
      <rPr>
        <b/>
        <sz val="10"/>
        <color rgb="FFFF0000"/>
        <rFont val="Arial"/>
        <family val="2"/>
      </rPr>
      <t>- CU REALIZAREA INVESTITIEI</t>
    </r>
  </si>
  <si>
    <t xml:space="preserve">4. Modificarea tarifelor medii unitare in scenariul "cu realizarea investitiei" fata de scenariul "fara realizarea investitiilor" se va detalia si fundamenta, in corelarea cu cresterea costurilor fixe dupa realizarea investitiei, cu modificarea in plus sau in minus a costurilor variabile unitare dupa realizarea investitiei, cu modificarea volumelor de marfuri pe fiecare activitate.  </t>
  </si>
  <si>
    <r>
      <t>VOLUME DE MARFA INCARCATE/ DESCARCATE/ DEPOZITATE -</t>
    </r>
    <r>
      <rPr>
        <b/>
        <sz val="10"/>
        <color rgb="FFFF0000"/>
        <rFont val="Arial"/>
        <family val="2"/>
      </rPr>
      <t xml:space="preserve"> FARA REALIZAREA INVESTITIEI</t>
    </r>
  </si>
  <si>
    <t>1. MARFURI DESCARCATE DIN:</t>
  </si>
  <si>
    <t>2. MARFURI INCARCATE IN:</t>
  </si>
  <si>
    <t>4. MARFURI DEPOZITATE</t>
  </si>
  <si>
    <t xml:space="preserve">1. In sheet-ul "Costuri O&amp;M FP", Solicitantul va defini 2 sau mai multe categorii de marfuri in masura in care se inregistreaza variatii semnificative din perspectiva costurilor si/sau tarifelor medii de manipulare si/sau depozitare de la o categorie la alta. Daca este cazul, se vor oferi detalii cu privire la categoriile noi de marfuri in perioada 2024-2048, care nu au fost incarcate/ descarcate/ depozitate in trecut (2019-2023). </t>
  </si>
  <si>
    <t xml:space="preserve">2. Activitatea de "Descarcare" presupune toate operatiunile legate de transferul fizic al marfurilor din vehiculul de transport cu care sosesc in port pana la locul in care vor fi depozitate/ pastrate pana la incarcarea pe vehiculul de transport pe care marfurile vor parasi portul. In cazul in care, de exemplu, marfurile descarcate din nave sunt incarcate pe camioane pentru a fi transportate pana la locul de depozitare din incinta portului, transportul rutier in incinta portului va fi considerat parte a activitatii de "Descarcare" de pe nave. </t>
  </si>
  <si>
    <t xml:space="preserve">3. Activitatea de "Incarcare" presupune toate operatiunile legate de transferul fizic al marfurilor din de la locul in care sunt depozitate/ pastrate pana la vehiculul de transport pe care marfurile vor parasi portul. In cazul in care, de exemplu, pentru a fi incarcate pe nave marfurile sunt transportate cu camioane de la locul de depozitare din incinta portului pana la nava, transportul rutier in incinta portului va fi considerat parte a activitatii de "Incarcare" pe nave.  </t>
  </si>
  <si>
    <t xml:space="preserve">4. Transbordarea se refera la transferul fizic al marfurilor de la vehiculul de transport fluvial/maritim cu care au sosit in port la un alt vehicul de transport fluvial/ maritim cu care vor parasi portul. In cazul in care marfurile sunt descarcate pentru a fi depozitate temporar pe o nava/ barja la cheu sau in bazinul portuar, urmand ca ulterior sa fie transferate pe vehiculul cu care vor parasi portul,  operatiunile se vor incadra la "Descarcare" si, ulterior, "Incarcare". </t>
  </si>
  <si>
    <t xml:space="preserve">5. In cazul in care Solicitantul nu a realizat o anumita operatiune in trecut, se va completa "zero". </t>
  </si>
  <si>
    <t>6. Fara realizarea investitiei - perioada 2024 - 2027 - volumele incarcate/ descarcate ar trebui sa se situeze in jurul nivelului inregistrat in perioada 2022-2023 (aproape de capacitatea operationala maxima a Solicitantului). In situatia in care sunt anticipate variatii semnificative ale traficului in perioada 2024-2027, independente realizarea investitiei, se vor prezenta si fundamenta cauzele (Exemple: 1) alte zone de conflict din lume, politici restrictioniste ale unor state, embargouri etc. care influenteaza schimburile comerciale internationale si/sau rutele/ modurile de transport al marfurilor; 2) Investitii realizate de Solicitant din surse proprii, credite,  ajutoare de stat angajate/ acordate anterior, care permit cresterea volumelor de marfuri operate; 3) Oportunitati comerciale)</t>
  </si>
  <si>
    <t>7. Previziunile pentru perioada 2028-2048 ar trebui, ca regula generala, sa se situeaze in jurul volumelor medii anuale realizare in perioada 2019-2021 (revenire la situatia dinaintea conflictului). Variatiile independente de conflictul din Ucraina si de efectele lui si independente de investitia pentru care se solicita ajutorul de stat vor fi fundamentate.</t>
  </si>
  <si>
    <r>
      <t>VOLUME DE MARFA INCARCATE/ DESCARCATE/ DEPOZITATE -</t>
    </r>
    <r>
      <rPr>
        <b/>
        <sz val="10"/>
        <color rgb="FFFF0000"/>
        <rFont val="Arial"/>
        <family val="2"/>
      </rPr>
      <t xml:space="preserve"> CU REALIZAREA INVESTITIEI</t>
    </r>
  </si>
  <si>
    <t xml:space="preserve">8. In raport se vor detalia si fundamenta ipotezele de prognoza pentru perioadele 2025-2027 si 2028-2048 pentru fiecare categorie de marfuri si pentru fiecare activitate. </t>
  </si>
  <si>
    <t xml:space="preserve">1. In raport se vor detalia si fundamenta ipotezele de prognoza pentru perioadele 2025-2027 si 2028-2048 pentru fiecare categorie de marfuri si pentru fiecare activitate, asa cum vor fi detaliate si pentru scenariul "fara realizarea investitiei". </t>
  </si>
  <si>
    <t>Valoarea reziduala patrarea investitiei</t>
  </si>
  <si>
    <t>Vanzarea investitiei</t>
  </si>
  <si>
    <t>Rata de actualizare</t>
  </si>
  <si>
    <t>Costul de investitie actualizat</t>
  </si>
  <si>
    <t>Costurile O&amp;M actualizate</t>
  </si>
  <si>
    <t>Venituri din tarife actualizate</t>
  </si>
  <si>
    <t>Valoarea reziduala actualizata</t>
  </si>
  <si>
    <t>Venituri din cedarea investitiei</t>
  </si>
  <si>
    <t>Capitaluri proprii</t>
  </si>
  <si>
    <t>Costul mediu ponderat al capitalului (Weighted Average Cost of Capital) 2023</t>
  </si>
  <si>
    <t>Datorii &gt; 1 an</t>
  </si>
  <si>
    <t>RIRF</t>
  </si>
  <si>
    <t>Venit net generat de investitie</t>
  </si>
  <si>
    <t>Informare si publicitate</t>
  </si>
  <si>
    <t>Cheltuielile eligibile</t>
  </si>
  <si>
    <t>Rata maxima de cofinantare a cheltuelielilor eligibile</t>
  </si>
  <si>
    <t>Valoarea maxima a cofinantarii</t>
  </si>
  <si>
    <t>Necesarul de finantare</t>
  </si>
  <si>
    <t>Finantarea acordata</t>
  </si>
  <si>
    <t>Nota:</t>
  </si>
  <si>
    <t xml:space="preserve">1. In cazul in care Solicitantul prevede vanzarea echipamentelor achizitionate in cadrul proiectului dupa anul 2030, atunci costurile si veniturile in scenariul "cu realizarea investitiei" vor fi egale cu cele din scenariul "fara realizarea investitiei". </t>
  </si>
  <si>
    <t>Rata rentabilitatii capitalului</t>
  </si>
  <si>
    <t>Rata dobanzii</t>
  </si>
  <si>
    <t>Profit brut</t>
  </si>
  <si>
    <t>Cost total de investitie (neactualizat)</t>
  </si>
  <si>
    <t>Rata necesarului de finantare</t>
  </si>
  <si>
    <t>WACC preturi curente</t>
  </si>
  <si>
    <t>WACC preturi constante</t>
  </si>
  <si>
    <t>Inflatie dec. 2023 vs dec.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</si>
</sst>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0"/>
      <color theme="1"/>
      <name val="Arial"/>
      <family val="2"/>
    </font>
    <font>
      <b/>
      <sz val="10"/>
      <color theme="4" tint="-0.249977111117893"/>
      <name val="Arial"/>
      <family val="2"/>
    </font>
    <font>
      <b/>
      <sz val="10"/>
      <color theme="1"/>
      <name val="Arial"/>
      <family val="2"/>
    </font>
    <font>
      <i/>
      <sz val="10"/>
      <color theme="1"/>
      <name val="Arial"/>
      <family val="2"/>
    </font>
    <font>
      <b/>
      <sz val="10"/>
      <name val="Arial"/>
      <family val="2"/>
    </font>
    <font>
      <b/>
      <sz val="10"/>
      <color rgb="FFFF0000"/>
      <name val="Arial"/>
      <family val="2"/>
    </font>
  </fonts>
  <fills count="3">
    <fill>
      <patternFill patternType="none"/>
    </fill>
    <fill>
      <patternFill patternType="gray125"/>
    </fill>
    <fill>
      <patternFill patternType="solid">
        <fgColor theme="7"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57">
    <xf numFmtId="0" fontId="0" fillId="0" borderId="0" xfId="0"/>
    <xf numFmtId="0" fontId="3" fillId="0" borderId="0" xfId="0" applyFont="1"/>
    <xf numFmtId="0" fontId="4" fillId="0" borderId="0" xfId="0" applyFont="1"/>
    <xf numFmtId="0" fontId="3" fillId="0" borderId="0" xfId="0" applyFont="1" applyAlignment="1">
      <alignment horizontal="center"/>
    </xf>
    <xf numFmtId="4" fontId="3" fillId="0" borderId="0" xfId="0" applyNumberFormat="1" applyFont="1"/>
    <xf numFmtId="0" fontId="5" fillId="0" borderId="0" xfId="0" applyFont="1"/>
    <xf numFmtId="0" fontId="3" fillId="0" borderId="1" xfId="0" applyFont="1" applyBorder="1"/>
    <xf numFmtId="0" fontId="5" fillId="0" borderId="1" xfId="0" applyFont="1" applyBorder="1"/>
    <xf numFmtId="0" fontId="5" fillId="0" borderId="1" xfId="0" applyFont="1" applyBorder="1" applyAlignment="1">
      <alignment horizontal="right"/>
    </xf>
    <xf numFmtId="4" fontId="3" fillId="0" borderId="1" xfId="0" applyNumberFormat="1" applyFont="1" applyBorder="1"/>
    <xf numFmtId="0" fontId="3" fillId="0" borderId="1" xfId="0" applyFont="1" applyBorder="1" applyAlignment="1">
      <alignment horizontal="right"/>
    </xf>
    <xf numFmtId="0" fontId="5" fillId="0" borderId="1" xfId="0" applyFont="1" applyBorder="1" applyAlignment="1">
      <alignment horizontal="center"/>
    </xf>
    <xf numFmtId="0" fontId="5" fillId="0" borderId="1" xfId="0" applyFont="1" applyBorder="1" applyAlignment="1">
      <alignment horizontal="center" vertical="center"/>
    </xf>
    <xf numFmtId="9" fontId="3" fillId="0" borderId="1" xfId="1" applyFont="1" applyBorder="1"/>
    <xf numFmtId="0" fontId="3" fillId="0" borderId="0" xfId="0" applyFont="1" applyAlignment="1">
      <alignment horizontal="left" wrapText="1"/>
    </xf>
    <xf numFmtId="0" fontId="3" fillId="0" borderId="1" xfId="0" applyFont="1" applyBorder="1" applyAlignment="1">
      <alignment horizontal="center"/>
    </xf>
    <xf numFmtId="4" fontId="3" fillId="2" borderId="1" xfId="0" applyNumberFormat="1" applyFont="1" applyFill="1" applyBorder="1" applyProtection="1">
      <protection locked="0"/>
    </xf>
    <xf numFmtId="2" fontId="3" fillId="0" borderId="1" xfId="0" applyNumberFormat="1" applyFont="1" applyBorder="1"/>
    <xf numFmtId="10" fontId="3" fillId="0" borderId="1" xfId="1" applyNumberFormat="1" applyFont="1" applyBorder="1"/>
    <xf numFmtId="2" fontId="7" fillId="0" borderId="1" xfId="0" applyNumberFormat="1" applyFont="1" applyBorder="1"/>
    <xf numFmtId="0" fontId="5" fillId="0" borderId="1" xfId="0" applyFont="1" applyBorder="1" applyAlignment="1">
      <alignment horizontal="center" vertical="center" wrapText="1"/>
    </xf>
    <xf numFmtId="0" fontId="5" fillId="0" borderId="0" xfId="0" applyFont="1" applyAlignment="1">
      <alignment horizontal="center"/>
    </xf>
    <xf numFmtId="0" fontId="5" fillId="0" borderId="0" xfId="0" applyFont="1" applyAlignment="1">
      <alignment horizontal="left" vertical="center"/>
    </xf>
    <xf numFmtId="4" fontId="5" fillId="0" borderId="0" xfId="0" applyNumberFormat="1" applyFont="1" applyAlignment="1">
      <alignment horizontal="center"/>
    </xf>
    <xf numFmtId="0" fontId="6" fillId="0" borderId="0" xfId="0" applyFont="1"/>
    <xf numFmtId="0" fontId="3" fillId="0" borderId="0" xfId="0" applyFont="1" applyAlignment="1">
      <alignment horizontal="left" vertical="top" wrapText="1"/>
    </xf>
    <xf numFmtId="4" fontId="3" fillId="0" borderId="0" xfId="0" applyNumberFormat="1" applyFont="1" applyAlignment="1">
      <alignment horizontal="center"/>
    </xf>
    <xf numFmtId="0" fontId="3" fillId="0" borderId="0" xfId="0" applyFont="1" applyProtection="1">
      <protection locked="0"/>
    </xf>
    <xf numFmtId="4" fontId="3" fillId="0" borderId="0" xfId="0" applyNumberFormat="1" applyFont="1" applyProtection="1">
      <protection locked="0"/>
    </xf>
    <xf numFmtId="2" fontId="3" fillId="0" borderId="0" xfId="0" applyNumberFormat="1" applyFont="1" applyAlignment="1">
      <alignment horizontal="center"/>
    </xf>
    <xf numFmtId="2" fontId="3" fillId="2" borderId="0" xfId="0" applyNumberFormat="1" applyFont="1" applyFill="1" applyProtection="1">
      <protection locked="0"/>
    </xf>
    <xf numFmtId="4" fontId="3" fillId="2" borderId="0" xfId="0" applyNumberFormat="1" applyFont="1" applyFill="1" applyProtection="1">
      <protection locked="0"/>
    </xf>
    <xf numFmtId="2" fontId="3" fillId="2" borderId="0" xfId="0" applyNumberFormat="1" applyFont="1" applyFill="1" applyAlignment="1" applyProtection="1">
      <alignment horizontal="center"/>
      <protection locked="0"/>
    </xf>
    <xf numFmtId="4" fontId="5" fillId="2" borderId="0" xfId="0" applyNumberFormat="1" applyFont="1" applyFill="1" applyAlignment="1" applyProtection="1">
      <alignment horizontal="center"/>
      <protection locked="0"/>
    </xf>
    <xf numFmtId="4" fontId="3" fillId="2" borderId="0" xfId="0" applyNumberFormat="1" applyFont="1" applyFill="1" applyAlignment="1" applyProtection="1">
      <alignment horizontal="center"/>
      <protection locked="0"/>
    </xf>
    <xf numFmtId="4" fontId="3" fillId="0" borderId="0" xfId="0" applyNumberFormat="1" applyFont="1" applyAlignment="1" applyProtection="1">
      <alignment horizontal="center"/>
      <protection locked="0"/>
    </xf>
    <xf numFmtId="0" fontId="3" fillId="0" borderId="0" xfId="0" applyFont="1" applyAlignment="1">
      <alignment vertical="top" wrapText="1"/>
    </xf>
    <xf numFmtId="0" fontId="3" fillId="0" borderId="0" xfId="0" applyFont="1" applyAlignment="1">
      <alignment horizontal="center" vertical="top" wrapText="1"/>
    </xf>
    <xf numFmtId="4" fontId="5" fillId="0" borderId="0" xfId="0" applyNumberFormat="1" applyFont="1"/>
    <xf numFmtId="4" fontId="3" fillId="2" borderId="0" xfId="0" applyNumberFormat="1" applyFont="1" applyFill="1"/>
    <xf numFmtId="4" fontId="3" fillId="2" borderId="0" xfId="0" applyNumberFormat="1" applyFont="1" applyFill="1" applyAlignment="1">
      <alignment horizontal="center"/>
    </xf>
    <xf numFmtId="0" fontId="6" fillId="2" borderId="0" xfId="0" applyFont="1" applyFill="1" applyProtection="1">
      <protection locked="0"/>
    </xf>
    <xf numFmtId="0" fontId="3" fillId="0" borderId="0" xfId="0" applyFont="1" applyAlignment="1">
      <alignment horizontal="left"/>
    </xf>
    <xf numFmtId="0" fontId="3" fillId="0" borderId="0" xfId="0" applyFont="1" applyAlignment="1">
      <alignment vertical="top"/>
    </xf>
    <xf numFmtId="2" fontId="3" fillId="0" borderId="0" xfId="0" applyNumberFormat="1" applyFont="1"/>
    <xf numFmtId="10" fontId="3" fillId="0" borderId="0" xfId="0" applyNumberFormat="1" applyFont="1"/>
    <xf numFmtId="10" fontId="3" fillId="0" borderId="0" xfId="1" applyNumberFormat="1" applyFont="1"/>
    <xf numFmtId="0" fontId="6" fillId="0" borderId="0" xfId="0" applyFont="1" applyAlignment="1">
      <alignment horizontal="right"/>
    </xf>
    <xf numFmtId="0" fontId="3" fillId="0" borderId="0" xfId="0" applyFont="1" applyAlignment="1">
      <alignment horizontal="left" wrapText="1"/>
    </xf>
    <xf numFmtId="0" fontId="3" fillId="0" borderId="0" xfId="0" applyFont="1" applyAlignment="1">
      <alignment horizontal="center"/>
    </xf>
    <xf numFmtId="0" fontId="3" fillId="0" borderId="0" xfId="0" applyFont="1" applyAlignment="1">
      <alignment vertical="top" wrapText="1"/>
    </xf>
    <xf numFmtId="0" fontId="3" fillId="0" borderId="0" xfId="0" applyFont="1" applyAlignment="1">
      <alignment horizontal="left" vertical="top" wrapText="1"/>
    </xf>
    <xf numFmtId="0" fontId="5" fillId="0" borderId="0" xfId="0" applyFont="1" applyAlignment="1">
      <alignment horizontal="center"/>
    </xf>
    <xf numFmtId="0" fontId="3" fillId="0" borderId="0" xfId="0" applyFont="1" applyAlignment="1">
      <alignment horizontal="left" vertical="top"/>
    </xf>
    <xf numFmtId="0" fontId="5" fillId="0" borderId="2" xfId="0" applyFont="1" applyBorder="1"/>
    <xf numFmtId="4" fontId="5" fillId="0" borderId="3" xfId="0" applyNumberFormat="1" applyFont="1" applyBorder="1"/>
    <xf numFmtId="10" fontId="3" fillId="2" borderId="0" xfId="0" applyNumberFormat="1" applyFont="1" applyFill="1" applyProtection="1">
      <protection locked="0"/>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7727F-33C1-41B1-98E0-46D36CF57078}">
  <dimension ref="A2:E45"/>
  <sheetViews>
    <sheetView topLeftCell="A18" zoomScaleNormal="100" workbookViewId="0">
      <selection activeCell="B16" sqref="B16"/>
    </sheetView>
  </sheetViews>
  <sheetFormatPr defaultRowHeight="12.5" x14ac:dyDescent="0.25"/>
  <cols>
    <col min="1" max="1" width="3" style="1" customWidth="1"/>
    <col min="2" max="2" width="75.08984375" style="1" customWidth="1"/>
    <col min="3" max="3" width="24.453125" style="1" customWidth="1"/>
    <col min="4" max="4" width="20.6328125" style="1" customWidth="1"/>
    <col min="5" max="5" width="14.26953125" style="1" customWidth="1"/>
    <col min="6" max="16384" width="8.7265625" style="1"/>
  </cols>
  <sheetData>
    <row r="2" spans="1:5" ht="13" x14ac:dyDescent="0.3">
      <c r="B2" s="2" t="s">
        <v>63</v>
      </c>
    </row>
    <row r="3" spans="1:5" ht="13" x14ac:dyDescent="0.3">
      <c r="C3" s="47" t="s">
        <v>30</v>
      </c>
      <c r="D3" s="47"/>
      <c r="E3" s="47"/>
    </row>
    <row r="4" spans="1:5" ht="13" x14ac:dyDescent="0.3">
      <c r="A4" s="6"/>
      <c r="B4" s="7" t="s">
        <v>57</v>
      </c>
      <c r="C4" s="8" t="s">
        <v>31</v>
      </c>
      <c r="D4" s="7">
        <v>2024</v>
      </c>
      <c r="E4" s="7">
        <v>2025</v>
      </c>
    </row>
    <row r="5" spans="1:5" x14ac:dyDescent="0.25">
      <c r="A5" s="6">
        <v>1</v>
      </c>
      <c r="B5" s="6" t="s">
        <v>52</v>
      </c>
      <c r="C5" s="16">
        <v>500000</v>
      </c>
      <c r="D5" s="16">
        <f>C5</f>
        <v>500000</v>
      </c>
      <c r="E5" s="16">
        <v>0</v>
      </c>
    </row>
    <row r="6" spans="1:5" x14ac:dyDescent="0.25">
      <c r="A6" s="6">
        <v>2</v>
      </c>
      <c r="B6" s="6" t="s">
        <v>53</v>
      </c>
      <c r="C6" s="16">
        <v>40000000</v>
      </c>
      <c r="D6" s="16">
        <f>C6*0.1</f>
        <v>4000000</v>
      </c>
      <c r="E6" s="16">
        <f>C6-D6</f>
        <v>36000000</v>
      </c>
    </row>
    <row r="7" spans="1:5" x14ac:dyDescent="0.25">
      <c r="A7" s="6">
        <v>3</v>
      </c>
      <c r="B7" s="6" t="s">
        <v>54</v>
      </c>
      <c r="C7" s="9">
        <f>C8+C9+C10+C11</f>
        <v>20000000</v>
      </c>
      <c r="D7" s="9">
        <f t="shared" ref="D7:E7" si="0">D8+D9+D10+D11</f>
        <v>1500000</v>
      </c>
      <c r="E7" s="9">
        <f t="shared" si="0"/>
        <v>18500000</v>
      </c>
    </row>
    <row r="8" spans="1:5" x14ac:dyDescent="0.25">
      <c r="A8" s="10" t="s">
        <v>22</v>
      </c>
      <c r="B8" s="6" t="s">
        <v>23</v>
      </c>
      <c r="C8" s="16">
        <v>10000000</v>
      </c>
      <c r="D8" s="16">
        <f>C8*0.1</f>
        <v>1000000</v>
      </c>
      <c r="E8" s="16">
        <f>C8-D8</f>
        <v>9000000</v>
      </c>
    </row>
    <row r="9" spans="1:5" x14ac:dyDescent="0.25">
      <c r="A9" s="10" t="s">
        <v>25</v>
      </c>
      <c r="B9" s="6" t="s">
        <v>24</v>
      </c>
      <c r="C9" s="16">
        <v>5000000</v>
      </c>
      <c r="D9" s="16">
        <f>C9*0.1</f>
        <v>500000</v>
      </c>
      <c r="E9" s="16">
        <f>C9-D9</f>
        <v>4500000</v>
      </c>
    </row>
    <row r="10" spans="1:5" x14ac:dyDescent="0.25">
      <c r="A10" s="10" t="s">
        <v>26</v>
      </c>
      <c r="B10" s="6" t="s">
        <v>29</v>
      </c>
      <c r="C10" s="16">
        <v>3000000</v>
      </c>
      <c r="D10" s="16">
        <v>0</v>
      </c>
      <c r="E10" s="16">
        <f>C10</f>
        <v>3000000</v>
      </c>
    </row>
    <row r="11" spans="1:5" x14ac:dyDescent="0.25">
      <c r="A11" s="10" t="s">
        <v>27</v>
      </c>
      <c r="B11" s="6" t="s">
        <v>28</v>
      </c>
      <c r="C11" s="16">
        <v>2000000</v>
      </c>
      <c r="D11" s="16">
        <v>0</v>
      </c>
      <c r="E11" s="16">
        <f>C11</f>
        <v>2000000</v>
      </c>
    </row>
    <row r="12" spans="1:5" x14ac:dyDescent="0.25">
      <c r="A12" s="6">
        <v>4</v>
      </c>
      <c r="B12" s="6" t="s">
        <v>55</v>
      </c>
      <c r="C12" s="16">
        <v>500000</v>
      </c>
      <c r="D12" s="16">
        <f>C12*0.5</f>
        <v>250000</v>
      </c>
      <c r="E12" s="16">
        <f>D12</f>
        <v>250000</v>
      </c>
    </row>
    <row r="13" spans="1:5" x14ac:dyDescent="0.25">
      <c r="A13" s="6">
        <v>5</v>
      </c>
      <c r="B13" s="6" t="s">
        <v>56</v>
      </c>
      <c r="C13" s="16">
        <v>200000</v>
      </c>
      <c r="D13" s="16">
        <f>C13*0.1</f>
        <v>20000</v>
      </c>
      <c r="E13" s="16">
        <f>C13-D13</f>
        <v>180000</v>
      </c>
    </row>
    <row r="14" spans="1:5" x14ac:dyDescent="0.25">
      <c r="A14" s="6">
        <v>6</v>
      </c>
      <c r="B14" s="6" t="s">
        <v>138</v>
      </c>
      <c r="C14" s="16">
        <f>20000</f>
        <v>20000</v>
      </c>
      <c r="D14" s="16">
        <v>0</v>
      </c>
      <c r="E14" s="16">
        <f>C14</f>
        <v>20000</v>
      </c>
    </row>
    <row r="15" spans="1:5" ht="13" x14ac:dyDescent="0.3">
      <c r="A15" s="6"/>
      <c r="B15" s="7" t="s">
        <v>58</v>
      </c>
      <c r="C15" s="9">
        <f>C5+C6+C7+C12+C13+C14</f>
        <v>61220000</v>
      </c>
      <c r="D15" s="9">
        <f t="shared" ref="D15:E15" si="1">D5+D6+D7+D12+D13+D14</f>
        <v>6270000</v>
      </c>
      <c r="E15" s="9">
        <f t="shared" si="1"/>
        <v>54950000</v>
      </c>
    </row>
    <row r="16" spans="1:5" ht="13" x14ac:dyDescent="0.3">
      <c r="B16" s="5"/>
      <c r="C16" s="4"/>
      <c r="D16" s="4"/>
      <c r="E16" s="4"/>
    </row>
    <row r="17" spans="1:5" ht="13" x14ac:dyDescent="0.3">
      <c r="B17" s="5" t="s">
        <v>50</v>
      </c>
      <c r="D17" s="4"/>
      <c r="E17" s="4"/>
    </row>
    <row r="18" spans="1:5" x14ac:dyDescent="0.25">
      <c r="B18" s="1" t="s">
        <v>51</v>
      </c>
    </row>
    <row r="19" spans="1:5" x14ac:dyDescent="0.25">
      <c r="B19" s="1" t="s">
        <v>32</v>
      </c>
    </row>
    <row r="20" spans="1:5" x14ac:dyDescent="0.25">
      <c r="B20" s="1" t="s">
        <v>59</v>
      </c>
    </row>
    <row r="22" spans="1:5" ht="13" x14ac:dyDescent="0.3">
      <c r="B22" s="2" t="s">
        <v>64</v>
      </c>
    </row>
    <row r="23" spans="1:5" ht="25.5" customHeight="1" x14ac:dyDescent="0.25">
      <c r="A23" s="6"/>
      <c r="B23" s="12" t="s">
        <v>57</v>
      </c>
      <c r="C23" s="20" t="s">
        <v>60</v>
      </c>
      <c r="D23" s="20" t="s">
        <v>38</v>
      </c>
      <c r="E23" s="20" t="s">
        <v>61</v>
      </c>
    </row>
    <row r="24" spans="1:5" x14ac:dyDescent="0.25">
      <c r="A24" s="6">
        <v>2</v>
      </c>
      <c r="B24" s="6" t="s">
        <v>20</v>
      </c>
      <c r="C24" s="17">
        <v>30</v>
      </c>
      <c r="D24" s="18">
        <f>ROUND(C6/($C$6+$C$8+$C$9+$C$10+$C$11),4)</f>
        <v>0.66669999999999996</v>
      </c>
      <c r="E24" s="17">
        <f>ROUND(C24*D24,2)</f>
        <v>20</v>
      </c>
    </row>
    <row r="25" spans="1:5" x14ac:dyDescent="0.25">
      <c r="A25" s="6">
        <v>3</v>
      </c>
      <c r="B25" s="6" t="s">
        <v>21</v>
      </c>
      <c r="C25" s="17"/>
      <c r="D25" s="13"/>
      <c r="E25" s="6"/>
    </row>
    <row r="26" spans="1:5" x14ac:dyDescent="0.25">
      <c r="A26" s="10" t="s">
        <v>22</v>
      </c>
      <c r="B26" s="6" t="s">
        <v>23</v>
      </c>
      <c r="C26" s="17">
        <v>20</v>
      </c>
      <c r="D26" s="18">
        <f>ROUND(C8/($C$6+$C$8+$C$9+$C$10+$C$11),4)</f>
        <v>0.16669999999999999</v>
      </c>
      <c r="E26" s="17">
        <f>ROUND(C26*D26,2)</f>
        <v>3.33</v>
      </c>
    </row>
    <row r="27" spans="1:5" x14ac:dyDescent="0.25">
      <c r="A27" s="10" t="s">
        <v>25</v>
      </c>
      <c r="B27" s="6" t="s">
        <v>24</v>
      </c>
      <c r="C27" s="17">
        <v>15</v>
      </c>
      <c r="D27" s="18">
        <f>ROUND(C9/($C$6+$C$8+$C$9+$C$10+$C$11),4)</f>
        <v>8.3299999999999999E-2</v>
      </c>
      <c r="E27" s="17">
        <f t="shared" ref="E27:E29" si="2">ROUND(C27*D27,2)</f>
        <v>1.25</v>
      </c>
    </row>
    <row r="28" spans="1:5" x14ac:dyDescent="0.25">
      <c r="A28" s="10" t="s">
        <v>26</v>
      </c>
      <c r="B28" s="6" t="s">
        <v>29</v>
      </c>
      <c r="C28" s="17">
        <v>10</v>
      </c>
      <c r="D28" s="18">
        <f>ROUND(C10/($C$6+$C$8+$C$9+$C$10+$C$11),4)</f>
        <v>0.05</v>
      </c>
      <c r="E28" s="17">
        <f t="shared" si="2"/>
        <v>0.5</v>
      </c>
    </row>
    <row r="29" spans="1:5" x14ac:dyDescent="0.25">
      <c r="A29" s="10" t="s">
        <v>27</v>
      </c>
      <c r="B29" s="6" t="s">
        <v>28</v>
      </c>
      <c r="C29" s="17">
        <v>5</v>
      </c>
      <c r="D29" s="18">
        <f>ROUND(C11/($C$6+$C$8+$C$9+$C$10+$C$11),4)</f>
        <v>3.3300000000000003E-2</v>
      </c>
      <c r="E29" s="17">
        <f t="shared" si="2"/>
        <v>0.17</v>
      </c>
    </row>
    <row r="30" spans="1:5" ht="13" x14ac:dyDescent="0.3">
      <c r="A30" s="6"/>
      <c r="B30" s="6"/>
      <c r="C30" s="6"/>
      <c r="D30" s="6"/>
      <c r="E30" s="19">
        <f>ROUND(E24+E26+E27+E28+E29,0)</f>
        <v>25</v>
      </c>
    </row>
    <row r="31" spans="1:5" ht="13" x14ac:dyDescent="0.3">
      <c r="E31" s="2"/>
    </row>
    <row r="32" spans="1:5" ht="13" x14ac:dyDescent="0.3">
      <c r="B32" s="5" t="s">
        <v>62</v>
      </c>
      <c r="E32" s="2"/>
    </row>
    <row r="33" spans="1:5" ht="37.5" customHeight="1" x14ac:dyDescent="0.25">
      <c r="B33" s="48" t="s">
        <v>65</v>
      </c>
      <c r="C33" s="48"/>
      <c r="D33" s="48"/>
      <c r="E33" s="48"/>
    </row>
    <row r="34" spans="1:5" ht="22.5" customHeight="1" x14ac:dyDescent="0.25">
      <c r="B34" s="14"/>
      <c r="C34" s="14"/>
      <c r="D34" s="14"/>
      <c r="E34" s="14"/>
    </row>
    <row r="35" spans="1:5" ht="13" x14ac:dyDescent="0.3">
      <c r="B35" s="2" t="s">
        <v>66</v>
      </c>
    </row>
    <row r="36" spans="1:5" ht="13" x14ac:dyDescent="0.3">
      <c r="A36" s="6"/>
      <c r="B36" s="12" t="s">
        <v>57</v>
      </c>
      <c r="C36" s="11" t="s">
        <v>67</v>
      </c>
      <c r="D36" s="7" t="s">
        <v>35</v>
      </c>
    </row>
    <row r="37" spans="1:5" x14ac:dyDescent="0.25">
      <c r="A37" s="6">
        <v>2</v>
      </c>
      <c r="B37" s="6" t="s">
        <v>20</v>
      </c>
      <c r="C37" s="15" t="s">
        <v>34</v>
      </c>
      <c r="D37" s="15" t="s">
        <v>34</v>
      </c>
    </row>
    <row r="38" spans="1:5" x14ac:dyDescent="0.25">
      <c r="A38" s="6">
        <v>3</v>
      </c>
      <c r="B38" s="6" t="s">
        <v>21</v>
      </c>
      <c r="C38" s="6"/>
      <c r="D38" s="6"/>
    </row>
    <row r="39" spans="1:5" x14ac:dyDescent="0.25">
      <c r="A39" s="10" t="s">
        <v>22</v>
      </c>
      <c r="B39" s="6" t="s">
        <v>23</v>
      </c>
      <c r="C39" s="15">
        <v>2045</v>
      </c>
      <c r="D39" s="9">
        <f>C8</f>
        <v>10000000</v>
      </c>
    </row>
    <row r="40" spans="1:5" x14ac:dyDescent="0.25">
      <c r="A40" s="10" t="s">
        <v>25</v>
      </c>
      <c r="B40" s="6" t="s">
        <v>24</v>
      </c>
      <c r="C40" s="15">
        <v>2040</v>
      </c>
      <c r="D40" s="9">
        <f>C9</f>
        <v>5000000</v>
      </c>
    </row>
    <row r="41" spans="1:5" x14ac:dyDescent="0.25">
      <c r="A41" s="10" t="s">
        <v>26</v>
      </c>
      <c r="B41" s="6" t="s">
        <v>29</v>
      </c>
      <c r="C41" s="15" t="s">
        <v>36</v>
      </c>
      <c r="D41" s="9">
        <f>C10</f>
        <v>3000000</v>
      </c>
    </row>
    <row r="42" spans="1:5" x14ac:dyDescent="0.25">
      <c r="A42" s="10" t="s">
        <v>27</v>
      </c>
      <c r="B42" s="6" t="s">
        <v>28</v>
      </c>
      <c r="C42" s="15" t="s">
        <v>37</v>
      </c>
      <c r="D42" s="9">
        <f>C11</f>
        <v>2000000</v>
      </c>
    </row>
    <row r="44" spans="1:5" ht="13" x14ac:dyDescent="0.3">
      <c r="B44" s="5" t="s">
        <v>62</v>
      </c>
    </row>
    <row r="45" spans="1:5" x14ac:dyDescent="0.25">
      <c r="B45" s="1" t="s">
        <v>68</v>
      </c>
    </row>
  </sheetData>
  <mergeCells count="2">
    <mergeCell ref="C3:E3"/>
    <mergeCell ref="B33:E3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80B40-F241-4AF2-BF43-A0656D73E116}">
  <dimension ref="A1:AJ16"/>
  <sheetViews>
    <sheetView workbookViewId="0">
      <selection activeCell="H12" sqref="H12"/>
    </sheetView>
  </sheetViews>
  <sheetFormatPr defaultRowHeight="12.5" x14ac:dyDescent="0.25"/>
  <cols>
    <col min="1" max="1" width="34.36328125" style="1" customWidth="1"/>
    <col min="2" max="2" width="12.453125" style="1" bestFit="1" customWidth="1"/>
    <col min="3" max="3" width="14.7265625" style="1" customWidth="1"/>
    <col min="4" max="26" width="12.453125" style="1" bestFit="1" customWidth="1"/>
    <col min="27" max="27" width="11.453125" style="1" bestFit="1" customWidth="1"/>
    <col min="28" max="28" width="11.7265625" style="1" customWidth="1"/>
    <col min="29" max="29" width="12.81640625" style="1" customWidth="1"/>
    <col min="30" max="16384" width="8.7265625" style="1"/>
  </cols>
  <sheetData>
    <row r="1" spans="1:36" x14ac:dyDescent="0.25">
      <c r="B1" s="1">
        <v>2024</v>
      </c>
      <c r="C1" s="1">
        <f>B1+1</f>
        <v>2025</v>
      </c>
      <c r="D1" s="1">
        <f t="shared" ref="D1:Z1" si="0">C1+1</f>
        <v>2026</v>
      </c>
      <c r="E1" s="1">
        <f t="shared" si="0"/>
        <v>2027</v>
      </c>
      <c r="F1" s="1">
        <f t="shared" si="0"/>
        <v>2028</v>
      </c>
      <c r="G1" s="1">
        <f t="shared" si="0"/>
        <v>2029</v>
      </c>
      <c r="H1" s="1">
        <f t="shared" si="0"/>
        <v>2030</v>
      </c>
      <c r="I1" s="1">
        <f t="shared" si="0"/>
        <v>2031</v>
      </c>
      <c r="J1" s="1">
        <f t="shared" si="0"/>
        <v>2032</v>
      </c>
      <c r="K1" s="1">
        <f t="shared" si="0"/>
        <v>2033</v>
      </c>
      <c r="L1" s="1">
        <f t="shared" si="0"/>
        <v>2034</v>
      </c>
      <c r="M1" s="1">
        <f t="shared" si="0"/>
        <v>2035</v>
      </c>
      <c r="N1" s="1">
        <f t="shared" si="0"/>
        <v>2036</v>
      </c>
      <c r="O1" s="1">
        <f t="shared" si="0"/>
        <v>2037</v>
      </c>
      <c r="P1" s="1">
        <f t="shared" si="0"/>
        <v>2038</v>
      </c>
      <c r="Q1" s="1">
        <f t="shared" si="0"/>
        <v>2039</v>
      </c>
      <c r="R1" s="1">
        <f t="shared" si="0"/>
        <v>2040</v>
      </c>
      <c r="S1" s="1">
        <f t="shared" si="0"/>
        <v>2041</v>
      </c>
      <c r="T1" s="1">
        <f t="shared" si="0"/>
        <v>2042</v>
      </c>
      <c r="U1" s="1">
        <f t="shared" si="0"/>
        <v>2043</v>
      </c>
      <c r="V1" s="1">
        <f t="shared" si="0"/>
        <v>2044</v>
      </c>
      <c r="W1" s="1">
        <f t="shared" si="0"/>
        <v>2045</v>
      </c>
      <c r="X1" s="1">
        <f t="shared" si="0"/>
        <v>2046</v>
      </c>
      <c r="Y1" s="1">
        <f t="shared" si="0"/>
        <v>2047</v>
      </c>
      <c r="Z1" s="1">
        <f t="shared" si="0"/>
        <v>2048</v>
      </c>
    </row>
    <row r="2" spans="1:36" x14ac:dyDescent="0.25">
      <c r="A2" s="1" t="s">
        <v>39</v>
      </c>
      <c r="B2" s="4">
        <f>'Costuri de investitie'!D15</f>
        <v>6270000</v>
      </c>
      <c r="C2" s="4">
        <f>'Costuri de investitie'!E15</f>
        <v>54950000</v>
      </c>
      <c r="D2" s="4">
        <f>0</f>
        <v>0</v>
      </c>
      <c r="E2" s="4">
        <f>0</f>
        <v>0</v>
      </c>
      <c r="F2" s="4">
        <f>0</f>
        <v>0</v>
      </c>
      <c r="G2" s="4">
        <f>0</f>
        <v>0</v>
      </c>
      <c r="H2" s="4">
        <f>0</f>
        <v>0</v>
      </c>
      <c r="I2" s="4">
        <f>0</f>
        <v>0</v>
      </c>
      <c r="J2" s="4">
        <f>0</f>
        <v>0</v>
      </c>
      <c r="K2" s="4">
        <f>0</f>
        <v>0</v>
      </c>
      <c r="L2" s="4">
        <f>0</f>
        <v>0</v>
      </c>
      <c r="M2" s="4">
        <f>0</f>
        <v>0</v>
      </c>
      <c r="N2" s="4">
        <f>0</f>
        <v>0</v>
      </c>
      <c r="O2" s="4">
        <f>0</f>
        <v>0</v>
      </c>
      <c r="P2" s="4">
        <f>0</f>
        <v>0</v>
      </c>
      <c r="Q2" s="4">
        <f>0</f>
        <v>0</v>
      </c>
      <c r="R2" s="4">
        <f>0</f>
        <v>0</v>
      </c>
      <c r="S2" s="4">
        <f>0</f>
        <v>0</v>
      </c>
      <c r="T2" s="4">
        <f>0</f>
        <v>0</v>
      </c>
      <c r="U2" s="4">
        <f>0</f>
        <v>0</v>
      </c>
      <c r="V2" s="4">
        <f>0</f>
        <v>0</v>
      </c>
      <c r="W2" s="4">
        <f>0</f>
        <v>0</v>
      </c>
      <c r="X2" s="4">
        <f>0</f>
        <v>0</v>
      </c>
      <c r="Y2" s="4">
        <f>0</f>
        <v>0</v>
      </c>
      <c r="Z2" s="4">
        <f>0</f>
        <v>0</v>
      </c>
    </row>
    <row r="3" spans="1:36" x14ac:dyDescent="0.25">
      <c r="A3" s="1" t="s">
        <v>33</v>
      </c>
      <c r="B3" s="4">
        <f>0</f>
        <v>0</v>
      </c>
      <c r="C3" s="4">
        <f>0</f>
        <v>0</v>
      </c>
      <c r="D3" s="4">
        <f>0</f>
        <v>0</v>
      </c>
      <c r="E3" s="4">
        <f>0</f>
        <v>0</v>
      </c>
      <c r="F3" s="4">
        <f>0</f>
        <v>0</v>
      </c>
      <c r="G3" s="4">
        <f>0</f>
        <v>0</v>
      </c>
      <c r="H3" s="4">
        <f>IF(H10=0,'Costuri de investitie'!D42,0)</f>
        <v>2000000</v>
      </c>
      <c r="I3" s="4">
        <f>0</f>
        <v>0</v>
      </c>
      <c r="J3" s="4">
        <f>0</f>
        <v>0</v>
      </c>
      <c r="K3" s="4">
        <f>0</f>
        <v>0</v>
      </c>
      <c r="L3" s="4">
        <f>0</f>
        <v>0</v>
      </c>
      <c r="M3" s="4">
        <f>IF(SUM(H10:M10)=0,'Costuri de investitie'!D42+'Costuri de investitie'!D40+'Costuri de investitie'!D41,0)</f>
        <v>10000000</v>
      </c>
      <c r="N3" s="4">
        <f>0</f>
        <v>0</v>
      </c>
      <c r="O3" s="4">
        <f>0</f>
        <v>0</v>
      </c>
      <c r="P3" s="4">
        <f>0</f>
        <v>0</v>
      </c>
      <c r="Q3" s="4">
        <f>0</f>
        <v>0</v>
      </c>
      <c r="R3" s="4">
        <f>IF(SUM(H10:R10)=0,'Costuri de investitie'!D42+'Costuri de investitie'!D40,0)</f>
        <v>7000000</v>
      </c>
      <c r="S3" s="4">
        <f>0</f>
        <v>0</v>
      </c>
      <c r="T3" s="4">
        <f>0</f>
        <v>0</v>
      </c>
      <c r="U3" s="4">
        <f>0</f>
        <v>0</v>
      </c>
      <c r="V3" s="4">
        <f>0</f>
        <v>0</v>
      </c>
      <c r="W3" s="4">
        <f>IF(SUM(H10:W10)=0,'Costuri de investitie'!D42+'Costuri de investitie'!D41+'Costuri de investitie'!D39,0)</f>
        <v>15000000</v>
      </c>
      <c r="X3" s="4">
        <f>0</f>
        <v>0</v>
      </c>
      <c r="Y3" s="4">
        <f>0</f>
        <v>0</v>
      </c>
      <c r="Z3" s="4">
        <f>0</f>
        <v>0</v>
      </c>
    </row>
    <row r="4" spans="1:36" x14ac:dyDescent="0.25">
      <c r="A4" s="1" t="s">
        <v>40</v>
      </c>
      <c r="B4" s="4">
        <f>'Costuri financiare'!B9</f>
        <v>1220000</v>
      </c>
      <c r="C4" s="4">
        <f>'Costuri financiare'!C9</f>
        <v>1081000</v>
      </c>
      <c r="D4" s="4">
        <f>'Costuri financiare'!D9</f>
        <v>981000</v>
      </c>
      <c r="E4" s="4">
        <f>'Costuri financiare'!E9</f>
        <v>861000</v>
      </c>
      <c r="F4" s="4">
        <f>'Costuri financiare'!F9</f>
        <v>721000</v>
      </c>
      <c r="G4" s="4">
        <f>'Costuri financiare'!G9</f>
        <v>601000</v>
      </c>
      <c r="H4" s="4">
        <f>'Costuri financiare'!H9</f>
        <v>481000</v>
      </c>
      <c r="I4" s="4">
        <f>'Costuri financiare'!I9</f>
        <v>361000</v>
      </c>
      <c r="J4" s="4">
        <f>'Costuri financiare'!J9</f>
        <v>241000</v>
      </c>
      <c r="K4" s="4">
        <f>'Costuri financiare'!K9</f>
        <v>121000</v>
      </c>
      <c r="L4" s="4">
        <f>'Costuri financiare'!L9</f>
        <v>0</v>
      </c>
      <c r="M4" s="4">
        <f>'Costuri financiare'!M9</f>
        <v>0</v>
      </c>
      <c r="N4" s="4">
        <f>'Costuri financiare'!N9</f>
        <v>0</v>
      </c>
      <c r="O4" s="4">
        <f>'Costuri financiare'!O9</f>
        <v>0</v>
      </c>
      <c r="P4" s="4">
        <f>'Costuri financiare'!P9</f>
        <v>0</v>
      </c>
      <c r="Q4" s="4">
        <f>'Costuri financiare'!Q9</f>
        <v>0</v>
      </c>
      <c r="R4" s="4">
        <f>'Costuri financiare'!R9</f>
        <v>0</v>
      </c>
      <c r="S4" s="4">
        <f>'Costuri financiare'!S9</f>
        <v>0</v>
      </c>
      <c r="T4" s="4">
        <f>'Costuri financiare'!T9</f>
        <v>0</v>
      </c>
      <c r="U4" s="4">
        <f>'Costuri financiare'!U9</f>
        <v>0</v>
      </c>
      <c r="V4" s="4">
        <f>'Costuri financiare'!V9</f>
        <v>0</v>
      </c>
      <c r="W4" s="4">
        <f>'Costuri financiare'!W9</f>
        <v>0</v>
      </c>
      <c r="X4" s="4">
        <f>'Costuri financiare'!X9</f>
        <v>0</v>
      </c>
      <c r="Y4" s="4">
        <f>'Costuri financiare'!Y9</f>
        <v>0</v>
      </c>
      <c r="Z4" s="4">
        <f>'Costuri financiare'!Z9</f>
        <v>0</v>
      </c>
    </row>
    <row r="5" spans="1:36" x14ac:dyDescent="0.25">
      <c r="A5" s="1" t="s">
        <v>41</v>
      </c>
      <c r="B5" s="4">
        <f>'Costuri O&amp;M CP'!D6</f>
        <v>10560000</v>
      </c>
      <c r="C5" s="4">
        <f>'Costuri O&amp;M CP'!E6</f>
        <v>10561056</v>
      </c>
      <c r="D5" s="4">
        <f>'Costuri O&amp;M CP'!F6</f>
        <v>10561056</v>
      </c>
      <c r="E5" s="4">
        <f>'Costuri O&amp;M CP'!G6</f>
        <v>10561056</v>
      </c>
      <c r="F5" s="4">
        <f>IF(F10=0,'Costuri O&amp;M CP'!H6,'Costuri O&amp;M FP'!H6)</f>
        <v>10561056</v>
      </c>
      <c r="G5" s="4">
        <f>'Costuri O&amp;M CP'!I6</f>
        <v>10561056</v>
      </c>
      <c r="H5" s="4">
        <f>'Costuri O&amp;M CP'!J6</f>
        <v>10561056</v>
      </c>
      <c r="I5" s="4">
        <f>'Costuri O&amp;M CP'!K6</f>
        <v>10561056</v>
      </c>
      <c r="J5" s="4">
        <f>'Costuri O&amp;M CP'!L6</f>
        <v>10561056</v>
      </c>
      <c r="K5" s="4">
        <f>'Costuri O&amp;M CP'!M6</f>
        <v>10561056</v>
      </c>
      <c r="L5" s="4">
        <f>'Costuri O&amp;M CP'!N6</f>
        <v>10561056</v>
      </c>
      <c r="M5" s="4">
        <f>'Costuri O&amp;M CP'!O6</f>
        <v>10561056</v>
      </c>
      <c r="N5" s="4">
        <f>'Costuri O&amp;M CP'!P6</f>
        <v>10561056</v>
      </c>
      <c r="O5" s="4">
        <f>'Costuri O&amp;M CP'!Q6</f>
        <v>10561056</v>
      </c>
      <c r="P5" s="4">
        <f>'Costuri O&amp;M CP'!R6</f>
        <v>10561056</v>
      </c>
      <c r="Q5" s="4">
        <f>'Costuri O&amp;M CP'!S6</f>
        <v>10561056</v>
      </c>
      <c r="R5" s="4">
        <f>'Costuri O&amp;M CP'!T6</f>
        <v>10561056</v>
      </c>
      <c r="S5" s="4">
        <f>'Costuri O&amp;M CP'!U6</f>
        <v>10561056</v>
      </c>
      <c r="T5" s="4">
        <f>'Costuri O&amp;M CP'!V6</f>
        <v>10561056</v>
      </c>
      <c r="U5" s="4">
        <f>'Costuri O&amp;M CP'!W6</f>
        <v>10561056</v>
      </c>
      <c r="V5" s="4">
        <f>'Costuri O&amp;M CP'!X6</f>
        <v>10561056</v>
      </c>
      <c r="W5" s="4">
        <f>'Costuri O&amp;M CP'!Y6</f>
        <v>10561056</v>
      </c>
      <c r="X5" s="4">
        <f>'Costuri O&amp;M CP'!Z6</f>
        <v>10561056</v>
      </c>
      <c r="Y5" s="4">
        <f>'Costuri O&amp;M CP'!AA6</f>
        <v>10561056</v>
      </c>
      <c r="Z5" s="4">
        <f>'Costuri O&amp;M CP'!AB6</f>
        <v>10561056</v>
      </c>
    </row>
    <row r="6" spans="1:36" x14ac:dyDescent="0.25">
      <c r="A6" s="1" t="s">
        <v>42</v>
      </c>
      <c r="B6" s="4">
        <f>SUMPRODUCT('Costuri O&amp;M CP'!D12:D16,'Trafic CP'!H9:H13)+SUMPRODUCT('Costuri O&amp;M CP'!D19:D23,'Trafic CP'!H16:H20)+SUMPRODUCT('Costuri O&amp;M CP'!D26:D30,'Trafic CP'!H23:H27)+SUMPRODUCT('Costuri O&amp;M CP'!D35:D39,'Trafic CP'!H32:H36)+SUMPRODUCT('Costuri O&amp;M CP'!D42:D46,'Trafic CP'!H39:H43)+SUMPRODUCT('Costuri O&amp;M CP'!D49:D53,'Trafic CP'!H46:H50)+SUMPRODUCT('Costuri O&amp;M CP'!D56:D60,'Trafic CP'!H53:H57)+SUMPRODUCT('Costuri O&amp;M CP'!D64:D68,'Trafic CP'!H60:H64)</f>
        <v>18744000</v>
      </c>
      <c r="C6" s="4">
        <f>SUMPRODUCT('Costuri O&amp;M CP'!E12:E16,'Trafic CP'!I9:I13)+SUMPRODUCT('Costuri O&amp;M CP'!E19:E23,'Trafic CP'!I16:I20)+SUMPRODUCT('Costuri O&amp;M CP'!E26:E30,'Trafic CP'!I23:I27)+SUMPRODUCT('Costuri O&amp;M CP'!E35:E39,'Trafic CP'!I32:I36)+SUMPRODUCT('Costuri O&amp;M CP'!E42:E46,'Trafic CP'!I39:I43)+SUMPRODUCT('Costuri O&amp;M CP'!E49:E53,'Trafic CP'!I46:I50)+SUMPRODUCT('Costuri O&amp;M CP'!E56:E60,'Trafic CP'!I53:I57)+SUMPRODUCT('Costuri O&amp;M CP'!E64:E68,'Trafic CP'!I60:I64)</f>
        <v>23496000</v>
      </c>
      <c r="D6" s="4">
        <f>SUMPRODUCT('Costuri O&amp;M CP'!F12:F16,'Trafic CP'!J9:J13)+SUMPRODUCT('Costuri O&amp;M CP'!F19:F23,'Trafic CP'!J16:J20)+SUMPRODUCT('Costuri O&amp;M CP'!F26:F30,'Trafic CP'!J23:J27)+SUMPRODUCT('Costuri O&amp;M CP'!F35:F39,'Trafic CP'!J32:J36)+SUMPRODUCT('Costuri O&amp;M CP'!F42:F46,'Trafic CP'!J39:J43)+SUMPRODUCT('Costuri O&amp;M CP'!F49:F53,'Trafic CP'!J46:J50)+SUMPRODUCT('Costuri O&amp;M CP'!F56:F60,'Trafic CP'!J53:J57)+SUMPRODUCT('Costuri O&amp;M CP'!F64:F68,'Trafic CP'!J60:J64)</f>
        <v>23496000</v>
      </c>
      <c r="E6" s="4">
        <f>SUMPRODUCT('Costuri O&amp;M CP'!G12:G16,'Trafic CP'!K9:K13)+SUMPRODUCT('Costuri O&amp;M CP'!G19:G23,'Trafic CP'!K16:K20)+SUMPRODUCT('Costuri O&amp;M CP'!G26:G30,'Trafic CP'!K23:K27)+SUMPRODUCT('Costuri O&amp;M CP'!G35:G39,'Trafic CP'!K32:K36)+SUMPRODUCT('Costuri O&amp;M CP'!G42:G46,'Trafic CP'!K39:K43)+SUMPRODUCT('Costuri O&amp;M CP'!G49:G53,'Trafic CP'!K46:K50)+SUMPRODUCT('Costuri O&amp;M CP'!G56:G60,'Trafic CP'!K53:K57)+SUMPRODUCT('Costuri O&amp;M CP'!G64:G68,'Trafic CP'!K60:K64)</f>
        <v>23496000</v>
      </c>
      <c r="F6" s="4">
        <f>IF(F10=0,SUMPRODUCT('Costuri O&amp;M CP'!H12:H16,'Trafic CP'!L9:L13)+SUMPRODUCT('Costuri O&amp;M CP'!H19:H23,'Trafic CP'!L16:L20)+SUMPRODUCT('Costuri O&amp;M CP'!H26:H30,'Trafic CP'!L23:L27)+SUMPRODUCT('Costuri O&amp;M CP'!H35:H39,'Trafic CP'!L32:L36)+SUMPRODUCT('Costuri O&amp;M CP'!H42:H46,'Trafic CP'!L39:L43)+SUMPRODUCT('Costuri O&amp;M CP'!H49:H53,'Trafic CP'!L46:L50)+SUMPRODUCT('Costuri O&amp;M CP'!H56:H60,'Trafic CP'!L53:L57)+SUMPRODUCT('Costuri O&amp;M CP'!H64:H68,'Trafic CP'!L60:L64),'Fluxuri financiare FP'!F6)</f>
        <v>15708000</v>
      </c>
      <c r="G6" s="4">
        <f>IF(G10=0,SUMPRODUCT('Costuri O&amp;M CP'!I12:I16,'Trafic CP'!M9:M13)+SUMPRODUCT('Costuri O&amp;M CP'!I19:I23,'Trafic CP'!M16:M20)+SUMPRODUCT('Costuri O&amp;M CP'!I26:I30,'Trafic CP'!M23:M27)+SUMPRODUCT('Costuri O&amp;M CP'!I35:I39,'Trafic CP'!M32:M36)+SUMPRODUCT('Costuri O&amp;M CP'!I42:I46,'Trafic CP'!M39:M43)+SUMPRODUCT('Costuri O&amp;M CP'!I49:I53,'Trafic CP'!M46:M50)+SUMPRODUCT('Costuri O&amp;M CP'!I56:I60,'Trafic CP'!M53:M57)+SUMPRODUCT('Costuri O&amp;M CP'!I64:I68,'Trafic CP'!M60:M64),'Fluxuri financiare FP'!G6)</f>
        <v>15708000</v>
      </c>
      <c r="H6" s="4">
        <f>IF(H10=0,SUMPRODUCT('Costuri O&amp;M CP'!J12:J16,'Trafic CP'!N9:N13)+SUMPRODUCT('Costuri O&amp;M CP'!J19:J23,'Trafic CP'!N16:N20)+SUMPRODUCT('Costuri O&amp;M CP'!J26:J30,'Trafic CP'!N23:N27)+SUMPRODUCT('Costuri O&amp;M CP'!J35:J39,'Trafic CP'!N32:N36)+SUMPRODUCT('Costuri O&amp;M CP'!J42:J46,'Trafic CP'!N39:N43)+SUMPRODUCT('Costuri O&amp;M CP'!J49:J53,'Trafic CP'!N46:N50)+SUMPRODUCT('Costuri O&amp;M CP'!J56:J60,'Trafic CP'!N53:N57)+SUMPRODUCT('Costuri O&amp;M CP'!J64:J68,'Trafic CP'!N60:N64),'Fluxuri financiare FP'!H6)</f>
        <v>15708000</v>
      </c>
      <c r="I6" s="4">
        <f>IF(I10=0,SUMPRODUCT('Costuri O&amp;M CP'!K12:K16,'Trafic CP'!O9:O13)+SUMPRODUCT('Costuri O&amp;M CP'!K19:K23,'Trafic CP'!O16:O20)+SUMPRODUCT('Costuri O&amp;M CP'!K26:K30,'Trafic CP'!O23:O27)+SUMPRODUCT('Costuri O&amp;M CP'!K35:K39,'Trafic CP'!O32:O36)+SUMPRODUCT('Costuri O&amp;M CP'!K42:K46,'Trafic CP'!O39:O43)+SUMPRODUCT('Costuri O&amp;M CP'!K49:K53,'Trafic CP'!O46:O50)+SUMPRODUCT('Costuri O&amp;M CP'!K56:K60,'Trafic CP'!O53:O57)+SUMPRODUCT('Costuri O&amp;M CP'!K64:K68,'Trafic CP'!O60:O64),'Fluxuri financiare FP'!I6)</f>
        <v>15708000</v>
      </c>
      <c r="J6" s="4">
        <f>IF(J10=0,SUMPRODUCT('Costuri O&amp;M CP'!L12:L16,'Trafic CP'!P9:P13)+SUMPRODUCT('Costuri O&amp;M CP'!L19:L23,'Trafic CP'!P16:P20)+SUMPRODUCT('Costuri O&amp;M CP'!L26:L30,'Trafic CP'!P23:P27)+SUMPRODUCT('Costuri O&amp;M CP'!L35:L39,'Trafic CP'!P32:P36)+SUMPRODUCT('Costuri O&amp;M CP'!L42:L46,'Trafic CP'!P39:P43)+SUMPRODUCT('Costuri O&amp;M CP'!L49:L53,'Trafic CP'!P46:P50)+SUMPRODUCT('Costuri O&amp;M CP'!L56:L60,'Trafic CP'!P53:P57)+SUMPRODUCT('Costuri O&amp;M CP'!L64:L68,'Trafic CP'!P60:P64),'Fluxuri financiare FP'!J6)</f>
        <v>15708000</v>
      </c>
      <c r="K6" s="4">
        <f>IF(K10=0,SUMPRODUCT('Costuri O&amp;M CP'!M12:M16,'Trafic CP'!Q9:Q13)+SUMPRODUCT('Costuri O&amp;M CP'!M19:M23,'Trafic CP'!Q16:Q20)+SUMPRODUCT('Costuri O&amp;M CP'!M26:M30,'Trafic CP'!Q23:Q27)+SUMPRODUCT('Costuri O&amp;M CP'!M35:M39,'Trafic CP'!Q32:Q36)+SUMPRODUCT('Costuri O&amp;M CP'!M42:M46,'Trafic CP'!Q39:Q43)+SUMPRODUCT('Costuri O&amp;M CP'!M49:M53,'Trafic CP'!Q46:Q50)+SUMPRODUCT('Costuri O&amp;M CP'!M56:M60,'Trafic CP'!Q53:Q57)+SUMPRODUCT('Costuri O&amp;M CP'!M64:M68,'Trafic CP'!Q60:Q64),'Fluxuri financiare FP'!K6)</f>
        <v>15708000</v>
      </c>
      <c r="L6" s="4">
        <f>IF(L10=0,SUMPRODUCT('Costuri O&amp;M CP'!N12:N16,'Trafic CP'!R9:R13)+SUMPRODUCT('Costuri O&amp;M CP'!N19:N23,'Trafic CP'!R16:R20)+SUMPRODUCT('Costuri O&amp;M CP'!N26:N30,'Trafic CP'!R23:R27)+SUMPRODUCT('Costuri O&amp;M CP'!N35:N39,'Trafic CP'!R32:R36)+SUMPRODUCT('Costuri O&amp;M CP'!N42:N46,'Trafic CP'!R39:R43)+SUMPRODUCT('Costuri O&amp;M CP'!N49:N53,'Trafic CP'!R46:R50)+SUMPRODUCT('Costuri O&amp;M CP'!N56:N60,'Trafic CP'!R53:R57)+SUMPRODUCT('Costuri O&amp;M CP'!N64:N68,'Trafic CP'!R60:R64),'Fluxuri financiare FP'!L6)</f>
        <v>15708000</v>
      </c>
      <c r="M6" s="4">
        <f>IF(M10=0,SUMPRODUCT('Costuri O&amp;M CP'!O12:O16,'Trafic CP'!S9:S13)+SUMPRODUCT('Costuri O&amp;M CP'!O19:O23,'Trafic CP'!S16:S20)+SUMPRODUCT('Costuri O&amp;M CP'!O26:O30,'Trafic CP'!S23:S27)+SUMPRODUCT('Costuri O&amp;M CP'!O35:O39,'Trafic CP'!S32:S36)+SUMPRODUCT('Costuri O&amp;M CP'!O42:O46,'Trafic CP'!S39:S43)+SUMPRODUCT('Costuri O&amp;M CP'!O49:O53,'Trafic CP'!S46:S50)+SUMPRODUCT('Costuri O&amp;M CP'!O56:O60,'Trafic CP'!S53:S57)+SUMPRODUCT('Costuri O&amp;M CP'!O64:O68,'Trafic CP'!S60:S64),'Fluxuri financiare FP'!M6)</f>
        <v>15708000</v>
      </c>
      <c r="N6" s="4">
        <f>IF(N10=0,SUMPRODUCT('Costuri O&amp;M CP'!P12:P16,'Trafic CP'!T9:T13)+SUMPRODUCT('Costuri O&amp;M CP'!P19:P23,'Trafic CP'!T16:T20)+SUMPRODUCT('Costuri O&amp;M CP'!P26:P30,'Trafic CP'!T23:T27)+SUMPRODUCT('Costuri O&amp;M CP'!P35:P39,'Trafic CP'!T32:T36)+SUMPRODUCT('Costuri O&amp;M CP'!P42:P46,'Trafic CP'!T39:T43)+SUMPRODUCT('Costuri O&amp;M CP'!P49:P53,'Trafic CP'!T46:T50)+SUMPRODUCT('Costuri O&amp;M CP'!P56:P60,'Trafic CP'!T53:T57)+SUMPRODUCT('Costuri O&amp;M CP'!P64:P68,'Trafic CP'!T60:T64),'Fluxuri financiare FP'!N6)</f>
        <v>15708000</v>
      </c>
      <c r="O6" s="4">
        <f>IF(O10=0,SUMPRODUCT('Costuri O&amp;M CP'!Q12:Q16,'Trafic CP'!U9:U13)+SUMPRODUCT('Costuri O&amp;M CP'!Q19:Q23,'Trafic CP'!U16:U20)+SUMPRODUCT('Costuri O&amp;M CP'!Q26:Q30,'Trafic CP'!U23:U27)+SUMPRODUCT('Costuri O&amp;M CP'!Q35:Q39,'Trafic CP'!U32:U36)+SUMPRODUCT('Costuri O&amp;M CP'!Q42:Q46,'Trafic CP'!U39:U43)+SUMPRODUCT('Costuri O&amp;M CP'!Q49:Q53,'Trafic CP'!U46:U50)+SUMPRODUCT('Costuri O&amp;M CP'!Q56:Q60,'Trafic CP'!U53:U57)+SUMPRODUCT('Costuri O&amp;M CP'!Q64:Q68,'Trafic CP'!U60:U64),'Fluxuri financiare FP'!O6)</f>
        <v>15708000</v>
      </c>
      <c r="P6" s="4">
        <f>IF(P10=0,SUMPRODUCT('Costuri O&amp;M CP'!R12:R16,'Trafic CP'!V9:V13)+SUMPRODUCT('Costuri O&amp;M CP'!R19:R23,'Trafic CP'!V16:V20)+SUMPRODUCT('Costuri O&amp;M CP'!R26:R30,'Trafic CP'!V23:V27)+SUMPRODUCT('Costuri O&amp;M CP'!R35:R39,'Trafic CP'!V32:V36)+SUMPRODUCT('Costuri O&amp;M CP'!R42:R46,'Trafic CP'!V39:V43)+SUMPRODUCT('Costuri O&amp;M CP'!R49:R53,'Trafic CP'!V46:V50)+SUMPRODUCT('Costuri O&amp;M CP'!R56:R60,'Trafic CP'!V53:V57)+SUMPRODUCT('Costuri O&amp;M CP'!R64:R68,'Trafic CP'!V60:V64),'Fluxuri financiare FP'!P6)</f>
        <v>15708000</v>
      </c>
      <c r="Q6" s="4">
        <f>IF(Q10=0,SUMPRODUCT('Costuri O&amp;M CP'!S12:S16,'Trafic CP'!W9:W13)+SUMPRODUCT('Costuri O&amp;M CP'!S19:S23,'Trafic CP'!W16:W20)+SUMPRODUCT('Costuri O&amp;M CP'!S26:S30,'Trafic CP'!W23:W27)+SUMPRODUCT('Costuri O&amp;M CP'!S35:S39,'Trafic CP'!W32:W36)+SUMPRODUCT('Costuri O&amp;M CP'!S42:S46,'Trafic CP'!W39:W43)+SUMPRODUCT('Costuri O&amp;M CP'!S49:S53,'Trafic CP'!W46:W50)+SUMPRODUCT('Costuri O&amp;M CP'!S56:S60,'Trafic CP'!W53:W57)+SUMPRODUCT('Costuri O&amp;M CP'!S64:S68,'Trafic CP'!W60:W64),'Fluxuri financiare FP'!Q6)</f>
        <v>15708000</v>
      </c>
      <c r="R6" s="4">
        <f>IF(R10=0,SUMPRODUCT('Costuri O&amp;M CP'!T12:T16,'Trafic CP'!X9:X13)+SUMPRODUCT('Costuri O&amp;M CP'!T19:T23,'Trafic CP'!X16:X20)+SUMPRODUCT('Costuri O&amp;M CP'!T26:T30,'Trafic CP'!X23:X27)+SUMPRODUCT('Costuri O&amp;M CP'!T35:T39,'Trafic CP'!X32:X36)+SUMPRODUCT('Costuri O&amp;M CP'!T42:T46,'Trafic CP'!X39:X43)+SUMPRODUCT('Costuri O&amp;M CP'!T49:T53,'Trafic CP'!X46:X50)+SUMPRODUCT('Costuri O&amp;M CP'!T56:T60,'Trafic CP'!X53:X57)+SUMPRODUCT('Costuri O&amp;M CP'!T64:T68,'Trafic CP'!X60:X64),'Fluxuri financiare FP'!R6)</f>
        <v>15708000</v>
      </c>
      <c r="S6" s="4">
        <f>IF(S10=0,SUMPRODUCT('Costuri O&amp;M CP'!U12:U16,'Trafic CP'!Y9:Y13)+SUMPRODUCT('Costuri O&amp;M CP'!U19:U23,'Trafic CP'!Y16:Y20)+SUMPRODUCT('Costuri O&amp;M CP'!U26:U30,'Trafic CP'!Y23:Y27)+SUMPRODUCT('Costuri O&amp;M CP'!U35:U39,'Trafic CP'!Y32:Y36)+SUMPRODUCT('Costuri O&amp;M CP'!U42:U46,'Trafic CP'!Y39:Y43)+SUMPRODUCT('Costuri O&amp;M CP'!U49:U53,'Trafic CP'!Y46:Y50)+SUMPRODUCT('Costuri O&amp;M CP'!U56:U60,'Trafic CP'!Y53:Y57)+SUMPRODUCT('Costuri O&amp;M CP'!U64:U68,'Trafic CP'!Y60:Y64),'Fluxuri financiare FP'!S6)</f>
        <v>15708000</v>
      </c>
      <c r="T6" s="4">
        <f>IF(T10=0,SUMPRODUCT('Costuri O&amp;M CP'!V12:V16,'Trafic CP'!Z9:Z13)+SUMPRODUCT('Costuri O&amp;M CP'!V19:V23,'Trafic CP'!Z16:Z20)+SUMPRODUCT('Costuri O&amp;M CP'!V26:V30,'Trafic CP'!Z23:Z27)+SUMPRODUCT('Costuri O&amp;M CP'!V35:V39,'Trafic CP'!Z32:Z36)+SUMPRODUCT('Costuri O&amp;M CP'!V42:V46,'Trafic CP'!Z39:Z43)+SUMPRODUCT('Costuri O&amp;M CP'!V49:V53,'Trafic CP'!Z46:Z50)+SUMPRODUCT('Costuri O&amp;M CP'!V56:V60,'Trafic CP'!Z53:Z57)+SUMPRODUCT('Costuri O&amp;M CP'!V64:V68,'Trafic CP'!Z60:Z64),'Fluxuri financiare FP'!T6)</f>
        <v>15708000</v>
      </c>
      <c r="U6" s="4">
        <f>IF(U10=0,SUMPRODUCT('Costuri O&amp;M CP'!W12:W16,'Trafic CP'!AA9:AA13)+SUMPRODUCT('Costuri O&amp;M CP'!W19:W23,'Trafic CP'!AA16:AA20)+SUMPRODUCT('Costuri O&amp;M CP'!W26:W30,'Trafic CP'!AA23:AA27)+SUMPRODUCT('Costuri O&amp;M CP'!W35:W39,'Trafic CP'!AA32:AA36)+SUMPRODUCT('Costuri O&amp;M CP'!W42:W46,'Trafic CP'!AA39:AA43)+SUMPRODUCT('Costuri O&amp;M CP'!W49:W53,'Trafic CP'!AA46:AA50)+SUMPRODUCT('Costuri O&amp;M CP'!W56:W60,'Trafic CP'!AA53:AA57)+SUMPRODUCT('Costuri O&amp;M CP'!W64:W68,'Trafic CP'!AA60:AA64),'Fluxuri financiare FP'!U6)</f>
        <v>15708000</v>
      </c>
      <c r="V6" s="4">
        <f>IF(V10=0,SUMPRODUCT('Costuri O&amp;M CP'!X12:X16,'Trafic CP'!AB9:AB13)+SUMPRODUCT('Costuri O&amp;M CP'!X19:X23,'Trafic CP'!AB16:AB20)+SUMPRODUCT('Costuri O&amp;M CP'!X26:X30,'Trafic CP'!AB23:AB27)+SUMPRODUCT('Costuri O&amp;M CP'!X35:X39,'Trafic CP'!AB32:AB36)+SUMPRODUCT('Costuri O&amp;M CP'!X42:X46,'Trafic CP'!AB39:AB43)+SUMPRODUCT('Costuri O&amp;M CP'!X49:X53,'Trafic CP'!AB46:AB50)+SUMPRODUCT('Costuri O&amp;M CP'!X56:X60,'Trafic CP'!AB53:AB57)+SUMPRODUCT('Costuri O&amp;M CP'!X64:X68,'Trafic CP'!AB60:AB64),'Fluxuri financiare FP'!V6)</f>
        <v>15708000</v>
      </c>
      <c r="W6" s="4">
        <f>IF(W10=0,SUMPRODUCT('Costuri O&amp;M CP'!Y12:Y16,'Trafic CP'!AC9:AC13)+SUMPRODUCT('Costuri O&amp;M CP'!Y19:Y23,'Trafic CP'!AC16:AC20)+SUMPRODUCT('Costuri O&amp;M CP'!Y26:Y30,'Trafic CP'!AC23:AC27)+SUMPRODUCT('Costuri O&amp;M CP'!Y35:Y39,'Trafic CP'!AC32:AC36)+SUMPRODUCT('Costuri O&amp;M CP'!Y42:Y46,'Trafic CP'!AC39:AC43)+SUMPRODUCT('Costuri O&amp;M CP'!Y49:Y53,'Trafic CP'!AC46:AC50)+SUMPRODUCT('Costuri O&amp;M CP'!Y56:Y60,'Trafic CP'!AC53:AC57)+SUMPRODUCT('Costuri O&amp;M CP'!Y64:Y68,'Trafic CP'!AC60:AC64),'Fluxuri financiare FP'!W6)</f>
        <v>15708000</v>
      </c>
      <c r="X6" s="4">
        <f>IF(X10=0,SUMPRODUCT('Costuri O&amp;M CP'!Z12:Z16,'Trafic CP'!AD9:AD13)+SUMPRODUCT('Costuri O&amp;M CP'!Z19:Z23,'Trafic CP'!AD16:AD20)+SUMPRODUCT('Costuri O&amp;M CP'!Z26:Z30,'Trafic CP'!AD23:AD27)+SUMPRODUCT('Costuri O&amp;M CP'!Z35:Z39,'Trafic CP'!AD32:AD36)+SUMPRODUCT('Costuri O&amp;M CP'!Z42:Z46,'Trafic CP'!AD39:AD43)+SUMPRODUCT('Costuri O&amp;M CP'!Z49:Z53,'Trafic CP'!AD46:AD50)+SUMPRODUCT('Costuri O&amp;M CP'!Z56:Z60,'Trafic CP'!AD53:AD57)+SUMPRODUCT('Costuri O&amp;M CP'!Z64:Z68,'Trafic CP'!AD60:AD64),'Fluxuri financiare FP'!X6)</f>
        <v>15708000</v>
      </c>
      <c r="Y6" s="4">
        <f>IF(Y10=0,SUMPRODUCT('Costuri O&amp;M CP'!AA12:AA16,'Trafic CP'!AE9:AE13)+SUMPRODUCT('Costuri O&amp;M CP'!AA19:AA23,'Trafic CP'!AE16:AE20)+SUMPRODUCT('Costuri O&amp;M CP'!AA26:AA30,'Trafic CP'!AE23:AE27)+SUMPRODUCT('Costuri O&amp;M CP'!AA35:AA39,'Trafic CP'!AE32:AE36)+SUMPRODUCT('Costuri O&amp;M CP'!AA42:AA46,'Trafic CP'!AE39:AE43)+SUMPRODUCT('Costuri O&amp;M CP'!AA49:AA53,'Trafic CP'!AE46:AE50)+SUMPRODUCT('Costuri O&amp;M CP'!AA56:AA60,'Trafic CP'!AE53:AE57)+SUMPRODUCT('Costuri O&amp;M CP'!AA64:AA68,'Trafic CP'!AE60:AE64),'Fluxuri financiare FP'!Y6)</f>
        <v>15708000</v>
      </c>
      <c r="Z6" s="4">
        <f>IF(Z10=0,SUMPRODUCT('Costuri O&amp;M CP'!AB12:AB16,'Trafic CP'!AF9:AF13)+SUMPRODUCT('Costuri O&amp;M CP'!AB19:AB23,'Trafic CP'!AF16:AF20)+SUMPRODUCT('Costuri O&amp;M CP'!AB26:AB30,'Trafic CP'!AF23:AF27)+SUMPRODUCT('Costuri O&amp;M CP'!AB35:AB39,'Trafic CP'!AF32:AF36)+SUMPRODUCT('Costuri O&amp;M CP'!AB42:AB46,'Trafic CP'!AF39:AF43)+SUMPRODUCT('Costuri O&amp;M CP'!AB49:AB53,'Trafic CP'!AF46:AF50)+SUMPRODUCT('Costuri O&amp;M CP'!AB56:AB60,'Trafic CP'!AF53:AF57)+SUMPRODUCT('Costuri O&amp;M CP'!AB64:AB68,'Trafic CP'!AF60:AF64),'Fluxuri financiare FP'!Z6)</f>
        <v>15708000</v>
      </c>
    </row>
    <row r="7" spans="1:36" x14ac:dyDescent="0.25">
      <c r="A7" s="1" t="s">
        <v>43</v>
      </c>
      <c r="B7" s="4">
        <f>SUMPRODUCT('Tarife CP'!D9:D57,'Trafic CP'!H9:H57)+SUMPRODUCT('Tarife CP'!D61:D65,'Trafic CP'!H60:H64)</f>
        <v>41025600</v>
      </c>
      <c r="C7" s="4">
        <f>SUMPRODUCT('Tarife CP'!E9:E57,'Trafic CP'!I9:I57)+SUMPRODUCT('Tarife CP'!E61:E65,'Trafic CP'!I60:I64)</f>
        <v>51321600</v>
      </c>
      <c r="D7" s="4">
        <f>SUMPRODUCT('Tarife CP'!F9:F57,'Trafic CP'!J9:J57)+SUMPRODUCT('Tarife CP'!F61:F65,'Trafic CP'!J60:J64)</f>
        <v>51321600</v>
      </c>
      <c r="E7" s="4">
        <f>SUMPRODUCT('Tarife CP'!G9:G57,'Trafic CP'!K9:K57)+SUMPRODUCT('Tarife CP'!G61:G65,'Trafic CP'!K60:K64)</f>
        <v>51321600</v>
      </c>
      <c r="F7" s="4">
        <f>IF(F10=0,SUMPRODUCT('Tarife CP'!H9:H57,'Trafic CP'!L9:L57)+SUMPRODUCT('Tarife CP'!H61:H65,'Trafic CP'!L60:L64),'Fluxuri financiare FP'!F7)</f>
        <v>34372800</v>
      </c>
      <c r="G7" s="4">
        <f>IF(G10=0,SUMPRODUCT('Tarife CP'!I9:I57,'Trafic CP'!M9:M57)+SUMPRODUCT('Tarife CP'!I61:I65,'Trafic CP'!M60:M64),'Fluxuri financiare FP'!G7)</f>
        <v>34372800</v>
      </c>
      <c r="H7" s="4">
        <f>IF(H10=0,SUMPRODUCT('Tarife CP'!J9:J57,'Trafic CP'!N9:N57)+SUMPRODUCT('Tarife CP'!J61:J65,'Trafic CP'!N60:N64),'Fluxuri financiare FP'!H7)</f>
        <v>34372800</v>
      </c>
      <c r="I7" s="4">
        <f>IF(I10=0,SUMPRODUCT('Tarife CP'!K9:K57,'Trafic CP'!O9:O57)+SUMPRODUCT('Tarife CP'!K61:K65,'Trafic CP'!O60:O64),'Fluxuri financiare FP'!I7)</f>
        <v>34372800</v>
      </c>
      <c r="J7" s="4">
        <f>IF(J10=0,SUMPRODUCT('Tarife CP'!L9:L57,'Trafic CP'!P9:P57)+SUMPRODUCT('Tarife CP'!L61:L65,'Trafic CP'!P60:P64),'Fluxuri financiare FP'!J7)</f>
        <v>34372800</v>
      </c>
      <c r="K7" s="4">
        <f>IF(K10=0,SUMPRODUCT('Tarife CP'!M9:M57,'Trafic CP'!Q9:Q57)+SUMPRODUCT('Tarife CP'!M61:M65,'Trafic CP'!Q60:Q64),'Fluxuri financiare FP'!K7)</f>
        <v>34372800</v>
      </c>
      <c r="L7" s="4">
        <f>IF(L10=0,SUMPRODUCT('Tarife CP'!N9:N57,'Trafic CP'!R9:R57)+SUMPRODUCT('Tarife CP'!N61:N65,'Trafic CP'!R60:R64),'Fluxuri financiare FP'!L7)</f>
        <v>34372800</v>
      </c>
      <c r="M7" s="4">
        <f>IF(M10=0,SUMPRODUCT('Tarife CP'!O9:O57,'Trafic CP'!S9:S57)+SUMPRODUCT('Tarife CP'!O61:O65,'Trafic CP'!S60:S64),'Fluxuri financiare FP'!M7)</f>
        <v>34372800</v>
      </c>
      <c r="N7" s="4">
        <f>IF(N10=0,SUMPRODUCT('Tarife CP'!P9:P57,'Trafic CP'!T9:T57)+SUMPRODUCT('Tarife CP'!P61:P65,'Trafic CP'!T60:T64),'Fluxuri financiare FP'!N7)</f>
        <v>34372800</v>
      </c>
      <c r="O7" s="4">
        <f>IF(O10=0,SUMPRODUCT('Tarife CP'!Q9:Q57,'Trafic CP'!U9:U57)+SUMPRODUCT('Tarife CP'!Q61:Q65,'Trafic CP'!U60:U64),'Fluxuri financiare FP'!O7)</f>
        <v>34372800</v>
      </c>
      <c r="P7" s="4">
        <f>IF(P10=0,SUMPRODUCT('Tarife CP'!R9:R57,'Trafic CP'!V9:V57)+SUMPRODUCT('Tarife CP'!R61:R65,'Trafic CP'!V60:V64),'Fluxuri financiare FP'!P7)</f>
        <v>34372800</v>
      </c>
      <c r="Q7" s="4">
        <f>IF(Q10=0,SUMPRODUCT('Tarife CP'!S9:S57,'Trafic CP'!W9:W57)+SUMPRODUCT('Tarife CP'!S61:S65,'Trafic CP'!W60:W64),'Fluxuri financiare FP'!Q7)</f>
        <v>34372800</v>
      </c>
      <c r="R7" s="4">
        <f>IF(R10=0,SUMPRODUCT('Tarife CP'!T9:T57,'Trafic CP'!X9:X57)+SUMPRODUCT('Tarife CP'!T61:T65,'Trafic CP'!X60:X64),'Fluxuri financiare FP'!R7)</f>
        <v>34372800</v>
      </c>
      <c r="S7" s="4">
        <f>IF(S10=0,SUMPRODUCT('Tarife CP'!U9:U57,'Trafic CP'!Y9:Y57)+SUMPRODUCT('Tarife CP'!U61:U65,'Trafic CP'!Y60:Y64),'Fluxuri financiare FP'!S7)</f>
        <v>34372800</v>
      </c>
      <c r="T7" s="4">
        <f>IF(T10=0,SUMPRODUCT('Tarife CP'!V9:V57,'Trafic CP'!Z9:Z57)+SUMPRODUCT('Tarife CP'!V61:V65,'Trafic CP'!Z60:Z64),'Fluxuri financiare FP'!T7)</f>
        <v>34372800</v>
      </c>
      <c r="U7" s="4">
        <f>IF(U10=0,SUMPRODUCT('Tarife CP'!W9:W57,'Trafic CP'!AA9:AA57)+SUMPRODUCT('Tarife CP'!W61:W65,'Trafic CP'!AA60:AA64),'Fluxuri financiare FP'!U7)</f>
        <v>34372800</v>
      </c>
      <c r="V7" s="4">
        <f>IF(V10=0,SUMPRODUCT('Tarife CP'!X9:X57,'Trafic CP'!AB9:AB57)+SUMPRODUCT('Tarife CP'!X61:X65,'Trafic CP'!AB60:AB64),'Fluxuri financiare FP'!V7)</f>
        <v>34372800</v>
      </c>
      <c r="W7" s="4">
        <f>IF(W10=0,SUMPRODUCT('Tarife CP'!Y9:Y57,'Trafic CP'!AC9:AC57)+SUMPRODUCT('Tarife CP'!Y61:Y65,'Trafic CP'!AC60:AC64),'Fluxuri financiare FP'!W7)</f>
        <v>34372800</v>
      </c>
      <c r="X7" s="4">
        <f>IF(X10=0,SUMPRODUCT('Tarife CP'!Z9:Z57,'Trafic CP'!AD9:AD57)+SUMPRODUCT('Tarife CP'!Z61:Z65,'Trafic CP'!AD60:AD64),'Fluxuri financiare FP'!X7)</f>
        <v>34372800</v>
      </c>
      <c r="Y7" s="4">
        <f>IF(Y10=0,SUMPRODUCT('Tarife CP'!AA9:AA57,'Trafic CP'!AE9:AE57)+SUMPRODUCT('Tarife CP'!AA61:AA65,'Trafic CP'!AE60:AE64),'Fluxuri financiare FP'!Y7)</f>
        <v>34372800</v>
      </c>
      <c r="Z7" s="4">
        <f>IF(Z10=0,SUMPRODUCT('Tarife CP'!AB9:AB57,'Trafic CP'!AF9:AF57)+SUMPRODUCT('Tarife CP'!AB61:AB65,'Trafic CP'!AF60:AF64),'Fluxuri financiare FP'!Z7)</f>
        <v>34372800</v>
      </c>
    </row>
    <row r="8" spans="1:36" x14ac:dyDescent="0.25">
      <c r="A8" s="1" t="s">
        <v>45</v>
      </c>
      <c r="B8" s="4">
        <f>B7-B2-B3-B4-B5-B6</f>
        <v>4231600</v>
      </c>
      <c r="C8" s="4">
        <f t="shared" ref="C8:Z8" si="1">C7-C2-C3-C4-C5-C6</f>
        <v>-38766456</v>
      </c>
      <c r="D8" s="4">
        <f t="shared" si="1"/>
        <v>16283544</v>
      </c>
      <c r="E8" s="4">
        <f t="shared" si="1"/>
        <v>16403544</v>
      </c>
      <c r="F8" s="4">
        <f t="shared" si="1"/>
        <v>7382744</v>
      </c>
      <c r="G8" s="4">
        <f t="shared" si="1"/>
        <v>7502744</v>
      </c>
      <c r="H8" s="4">
        <f t="shared" si="1"/>
        <v>5622744</v>
      </c>
      <c r="I8" s="4">
        <f t="shared" si="1"/>
        <v>7742744</v>
      </c>
      <c r="J8" s="4">
        <f t="shared" si="1"/>
        <v>7862744</v>
      </c>
      <c r="K8" s="4">
        <f t="shared" si="1"/>
        <v>7982744</v>
      </c>
      <c r="L8" s="4">
        <f t="shared" si="1"/>
        <v>8103744</v>
      </c>
      <c r="M8" s="4">
        <f t="shared" si="1"/>
        <v>-1896256</v>
      </c>
      <c r="N8" s="4">
        <f t="shared" si="1"/>
        <v>8103744</v>
      </c>
      <c r="O8" s="4">
        <f t="shared" si="1"/>
        <v>8103744</v>
      </c>
      <c r="P8" s="4">
        <f t="shared" si="1"/>
        <v>8103744</v>
      </c>
      <c r="Q8" s="4">
        <f t="shared" si="1"/>
        <v>8103744</v>
      </c>
      <c r="R8" s="4">
        <f t="shared" si="1"/>
        <v>1103744</v>
      </c>
      <c r="S8" s="4">
        <f t="shared" si="1"/>
        <v>8103744</v>
      </c>
      <c r="T8" s="4">
        <f t="shared" si="1"/>
        <v>8103744</v>
      </c>
      <c r="U8" s="4">
        <f t="shared" si="1"/>
        <v>8103744</v>
      </c>
      <c r="V8" s="4">
        <f t="shared" si="1"/>
        <v>8103744</v>
      </c>
      <c r="W8" s="4">
        <f t="shared" si="1"/>
        <v>-6896256</v>
      </c>
      <c r="X8" s="4">
        <f t="shared" si="1"/>
        <v>8103744</v>
      </c>
      <c r="Y8" s="4">
        <f t="shared" si="1"/>
        <v>8103744</v>
      </c>
      <c r="Z8" s="4">
        <f t="shared" si="1"/>
        <v>8103744</v>
      </c>
      <c r="AA8" s="31">
        <f>Z8</f>
        <v>8103744</v>
      </c>
      <c r="AB8" s="31">
        <f t="shared" ref="AB8:AC8" si="2">AA8</f>
        <v>8103744</v>
      </c>
      <c r="AC8" s="31">
        <f t="shared" si="2"/>
        <v>8103744</v>
      </c>
      <c r="AD8" s="31">
        <v>0</v>
      </c>
      <c r="AE8" s="31">
        <v>0</v>
      </c>
      <c r="AF8" s="31">
        <v>0</v>
      </c>
      <c r="AG8" s="31">
        <v>0</v>
      </c>
      <c r="AH8" s="31">
        <v>0</v>
      </c>
      <c r="AI8" s="31">
        <v>0</v>
      </c>
      <c r="AJ8" s="31">
        <v>0</v>
      </c>
    </row>
    <row r="9" spans="1:36" x14ac:dyDescent="0.25">
      <c r="A9" s="1" t="s">
        <v>125</v>
      </c>
      <c r="B9" s="44">
        <v>0</v>
      </c>
      <c r="C9" s="44">
        <v>0</v>
      </c>
      <c r="D9" s="44">
        <v>0</v>
      </c>
      <c r="E9" s="44">
        <v>0</v>
      </c>
      <c r="F9" s="44">
        <v>0</v>
      </c>
      <c r="G9" s="44">
        <v>0</v>
      </c>
      <c r="H9" s="44">
        <v>0</v>
      </c>
      <c r="I9" s="44">
        <v>0</v>
      </c>
      <c r="J9" s="44">
        <v>0</v>
      </c>
      <c r="K9" s="44">
        <v>0</v>
      </c>
      <c r="L9" s="44">
        <v>0</v>
      </c>
      <c r="M9" s="44">
        <v>0</v>
      </c>
      <c r="N9" s="44">
        <v>0</v>
      </c>
      <c r="O9" s="44">
        <v>0</v>
      </c>
      <c r="P9" s="44">
        <v>0</v>
      </c>
      <c r="Q9" s="44">
        <v>0</v>
      </c>
      <c r="R9" s="44">
        <v>0</v>
      </c>
      <c r="S9" s="44">
        <v>0</v>
      </c>
      <c r="T9" s="44">
        <v>0</v>
      </c>
      <c r="U9" s="44">
        <v>0</v>
      </c>
      <c r="V9" s="44">
        <v>0</v>
      </c>
      <c r="W9" s="44">
        <v>0</v>
      </c>
      <c r="X9" s="44">
        <v>0</v>
      </c>
      <c r="Y9" s="44">
        <v>0</v>
      </c>
      <c r="Z9" s="4">
        <f>NPV(B13,AA8:AJ8)</f>
        <v>20152811.900826443</v>
      </c>
    </row>
    <row r="10" spans="1:36" x14ac:dyDescent="0.25">
      <c r="A10" s="1" t="s">
        <v>126</v>
      </c>
      <c r="B10" s="44">
        <v>0</v>
      </c>
      <c r="C10" s="44">
        <v>0</v>
      </c>
      <c r="D10" s="44">
        <v>0</v>
      </c>
      <c r="E10" s="44">
        <v>0</v>
      </c>
      <c r="F10" s="44">
        <v>0</v>
      </c>
      <c r="G10" s="44">
        <v>0</v>
      </c>
      <c r="H10" s="44">
        <v>0</v>
      </c>
      <c r="I10" s="30">
        <v>0</v>
      </c>
      <c r="J10" s="30">
        <v>0</v>
      </c>
      <c r="K10" s="30">
        <v>0</v>
      </c>
      <c r="L10" s="30">
        <v>0</v>
      </c>
      <c r="M10" s="30">
        <v>0</v>
      </c>
      <c r="N10" s="30">
        <v>0</v>
      </c>
      <c r="O10" s="30">
        <v>0</v>
      </c>
      <c r="P10" s="30">
        <v>0</v>
      </c>
      <c r="Q10" s="30">
        <v>0</v>
      </c>
      <c r="R10" s="30">
        <v>0</v>
      </c>
      <c r="S10" s="30">
        <v>0</v>
      </c>
      <c r="T10" s="30">
        <v>0</v>
      </c>
      <c r="U10" s="30">
        <v>0</v>
      </c>
      <c r="V10" s="30">
        <v>0</v>
      </c>
      <c r="W10" s="30">
        <v>0</v>
      </c>
      <c r="X10" s="30">
        <v>0</v>
      </c>
      <c r="Y10" s="30">
        <v>0</v>
      </c>
      <c r="Z10" s="30">
        <v>0</v>
      </c>
    </row>
    <row r="13" spans="1:36" x14ac:dyDescent="0.25">
      <c r="A13" s="1" t="s">
        <v>127</v>
      </c>
      <c r="B13" s="45">
        <f>WACC!B12</f>
        <v>0.1</v>
      </c>
    </row>
    <row r="15" spans="1:36" x14ac:dyDescent="0.25">
      <c r="A15" s="1" t="s">
        <v>144</v>
      </c>
    </row>
    <row r="16" spans="1:36" ht="25.5" customHeight="1" x14ac:dyDescent="0.25">
      <c r="A16" s="48" t="s">
        <v>145</v>
      </c>
      <c r="B16" s="48"/>
      <c r="C16" s="48"/>
      <c r="D16" s="48"/>
      <c r="E16" s="48"/>
      <c r="F16" s="48"/>
      <c r="G16" s="48"/>
    </row>
  </sheetData>
  <sheetProtection sheet="1" objects="1" scenarios="1"/>
  <mergeCells count="1">
    <mergeCell ref="A16:G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A3751-9DF2-4450-9466-12756AD6CD07}">
  <dimension ref="A1:Z14"/>
  <sheetViews>
    <sheetView workbookViewId="0">
      <selection activeCell="C8" sqref="C8"/>
    </sheetView>
  </sheetViews>
  <sheetFormatPr defaultRowHeight="12.5" x14ac:dyDescent="0.25"/>
  <cols>
    <col min="1" max="1" width="34.36328125" style="1" customWidth="1"/>
    <col min="2" max="2" width="18.26953125" style="1" customWidth="1"/>
    <col min="3" max="3" width="13.08984375" style="1" customWidth="1"/>
    <col min="4" max="4" width="16.453125" style="1" customWidth="1"/>
    <col min="5" max="5" width="13.08984375" style="1" customWidth="1"/>
    <col min="6" max="6" width="15" style="1" customWidth="1"/>
    <col min="7" max="7" width="13.54296875" style="1" customWidth="1"/>
    <col min="8" max="8" width="14" style="1" customWidth="1"/>
    <col min="9" max="9" width="12.6328125" style="1" customWidth="1"/>
    <col min="10" max="10" width="13.90625" style="1" customWidth="1"/>
    <col min="11" max="11" width="12.81640625" style="1" customWidth="1"/>
    <col min="12" max="12" width="12.90625" style="1" customWidth="1"/>
    <col min="13" max="13" width="14.1796875" style="1" customWidth="1"/>
    <col min="14" max="14" width="13.26953125" style="1" customWidth="1"/>
    <col min="15" max="15" width="12.08984375" style="1" customWidth="1"/>
    <col min="16" max="16" width="11.54296875" style="1" customWidth="1"/>
    <col min="17" max="17" width="15.6328125" style="1" customWidth="1"/>
    <col min="18" max="18" width="13" style="1" bestFit="1" customWidth="1"/>
    <col min="19" max="22" width="8.81640625" style="1" bestFit="1" customWidth="1"/>
    <col min="23" max="23" width="10.26953125" style="1" customWidth="1"/>
    <col min="24" max="25" width="8.81640625" style="1" bestFit="1" customWidth="1"/>
    <col min="26" max="26" width="13.36328125" style="1" customWidth="1"/>
    <col min="27" max="16384" width="8.7265625" style="1"/>
  </cols>
  <sheetData>
    <row r="1" spans="1:26" x14ac:dyDescent="0.25">
      <c r="B1" s="1">
        <v>2024</v>
      </c>
      <c r="C1" s="1">
        <f>B1+1</f>
        <v>2025</v>
      </c>
      <c r="D1" s="1">
        <f t="shared" ref="D1:X1" si="0">C1+1</f>
        <v>2026</v>
      </c>
      <c r="E1" s="1">
        <f t="shared" si="0"/>
        <v>2027</v>
      </c>
      <c r="F1" s="1">
        <f t="shared" si="0"/>
        <v>2028</v>
      </c>
      <c r="G1" s="1">
        <f t="shared" si="0"/>
        <v>2029</v>
      </c>
      <c r="H1" s="1">
        <f t="shared" si="0"/>
        <v>2030</v>
      </c>
      <c r="I1" s="1">
        <f t="shared" si="0"/>
        <v>2031</v>
      </c>
      <c r="J1" s="1">
        <f t="shared" si="0"/>
        <v>2032</v>
      </c>
      <c r="K1" s="1">
        <f t="shared" si="0"/>
        <v>2033</v>
      </c>
      <c r="L1" s="1">
        <f t="shared" si="0"/>
        <v>2034</v>
      </c>
      <c r="M1" s="1">
        <f t="shared" si="0"/>
        <v>2035</v>
      </c>
      <c r="N1" s="1">
        <f t="shared" si="0"/>
        <v>2036</v>
      </c>
      <c r="O1" s="1">
        <f t="shared" si="0"/>
        <v>2037</v>
      </c>
      <c r="P1" s="1">
        <f t="shared" si="0"/>
        <v>2038</v>
      </c>
      <c r="Q1" s="1">
        <f t="shared" si="0"/>
        <v>2039</v>
      </c>
      <c r="R1" s="1">
        <f t="shared" si="0"/>
        <v>2040</v>
      </c>
      <c r="S1" s="1">
        <f t="shared" si="0"/>
        <v>2041</v>
      </c>
      <c r="T1" s="1">
        <f t="shared" si="0"/>
        <v>2042</v>
      </c>
      <c r="U1" s="1">
        <f t="shared" si="0"/>
        <v>2043</v>
      </c>
      <c r="V1" s="1">
        <f t="shared" si="0"/>
        <v>2044</v>
      </c>
      <c r="W1" s="1">
        <f t="shared" si="0"/>
        <v>2045</v>
      </c>
      <c r="X1" s="1">
        <f t="shared" si="0"/>
        <v>2046</v>
      </c>
      <c r="Y1" s="1">
        <f>X1+1</f>
        <v>2047</v>
      </c>
      <c r="Z1" s="1">
        <f>Y1+1</f>
        <v>2048</v>
      </c>
    </row>
    <row r="2" spans="1:26" x14ac:dyDescent="0.25">
      <c r="A2" s="1" t="s">
        <v>39</v>
      </c>
      <c r="B2" s="4">
        <f>'Fluxuri financiare CP'!B2-'Fluxuri financiare FP'!B2</f>
        <v>6270000</v>
      </c>
      <c r="C2" s="4">
        <f>'Fluxuri financiare CP'!C2-'Fluxuri financiare FP'!C2</f>
        <v>54950000</v>
      </c>
      <c r="D2" s="4">
        <f>'Fluxuri financiare CP'!D2-'Fluxuri financiare FP'!D2</f>
        <v>0</v>
      </c>
      <c r="E2" s="4">
        <f>'Fluxuri financiare CP'!E2-'Fluxuri financiare FP'!E2</f>
        <v>0</v>
      </c>
      <c r="F2" s="4">
        <f>'Fluxuri financiare CP'!F2-'Fluxuri financiare FP'!F2</f>
        <v>0</v>
      </c>
      <c r="G2" s="4">
        <f>'Fluxuri financiare CP'!G2-'Fluxuri financiare FP'!G2</f>
        <v>0</v>
      </c>
      <c r="H2" s="4">
        <f>'Fluxuri financiare CP'!H2-'Fluxuri financiare FP'!H2</f>
        <v>0</v>
      </c>
      <c r="I2" s="4">
        <f>'Fluxuri financiare CP'!I2-'Fluxuri financiare FP'!I2</f>
        <v>0</v>
      </c>
      <c r="J2" s="4">
        <f>'Fluxuri financiare CP'!J2-'Fluxuri financiare FP'!J2</f>
        <v>0</v>
      </c>
      <c r="K2" s="4">
        <f>'Fluxuri financiare CP'!K2-'Fluxuri financiare FP'!K2</f>
        <v>0</v>
      </c>
      <c r="L2" s="4">
        <f>'Fluxuri financiare CP'!L2-'Fluxuri financiare FP'!L2</f>
        <v>0</v>
      </c>
      <c r="M2" s="4">
        <f>'Fluxuri financiare CP'!M2-'Fluxuri financiare FP'!M2</f>
        <v>0</v>
      </c>
      <c r="N2" s="4">
        <f>'Fluxuri financiare CP'!N2-'Fluxuri financiare FP'!N2</f>
        <v>0</v>
      </c>
      <c r="O2" s="4">
        <f>'Fluxuri financiare CP'!O2-'Fluxuri financiare FP'!O2</f>
        <v>0</v>
      </c>
      <c r="P2" s="4">
        <f>'Fluxuri financiare CP'!P2-'Fluxuri financiare FP'!P2</f>
        <v>0</v>
      </c>
      <c r="Q2" s="4">
        <f>'Fluxuri financiare CP'!Q2-'Fluxuri financiare FP'!Q2</f>
        <v>0</v>
      </c>
      <c r="R2" s="4">
        <f>'Fluxuri financiare CP'!R2-'Fluxuri financiare FP'!R2</f>
        <v>0</v>
      </c>
      <c r="S2" s="4">
        <f>'Fluxuri financiare CP'!S2-'Fluxuri financiare FP'!S2</f>
        <v>0</v>
      </c>
      <c r="T2" s="4">
        <f>'Fluxuri financiare CP'!T2-'Fluxuri financiare FP'!T2</f>
        <v>0</v>
      </c>
      <c r="U2" s="4">
        <f>'Fluxuri financiare CP'!U2-'Fluxuri financiare FP'!U2</f>
        <v>0</v>
      </c>
      <c r="V2" s="4">
        <f>'Fluxuri financiare CP'!V2-'Fluxuri financiare FP'!V2</f>
        <v>0</v>
      </c>
      <c r="W2" s="4">
        <f>'Fluxuri financiare CP'!W2-'Fluxuri financiare FP'!W2</f>
        <v>0</v>
      </c>
      <c r="X2" s="4">
        <f>'Fluxuri financiare CP'!X2-'Fluxuri financiare FP'!X2</f>
        <v>0</v>
      </c>
      <c r="Y2" s="4">
        <f>'Fluxuri financiare CP'!Y2-'Fluxuri financiare FP'!Y2</f>
        <v>0</v>
      </c>
      <c r="Z2" s="4">
        <f>'Fluxuri financiare CP'!Z2-'Fluxuri financiare FP'!Z2</f>
        <v>0</v>
      </c>
    </row>
    <row r="3" spans="1:26" x14ac:dyDescent="0.25">
      <c r="A3" s="1" t="s">
        <v>33</v>
      </c>
      <c r="B3" s="4">
        <f>'Fluxuri financiare CP'!B3-'Fluxuri financiare FP'!B3</f>
        <v>0</v>
      </c>
      <c r="C3" s="4">
        <f>'Fluxuri financiare CP'!C3-'Fluxuri financiare FP'!C3</f>
        <v>0</v>
      </c>
      <c r="D3" s="4">
        <f>'Fluxuri financiare CP'!D3-'Fluxuri financiare FP'!D3</f>
        <v>0</v>
      </c>
      <c r="E3" s="4">
        <f>'Fluxuri financiare CP'!E3-'Fluxuri financiare FP'!E3</f>
        <v>0</v>
      </c>
      <c r="F3" s="4">
        <f>'Fluxuri financiare CP'!F3-'Fluxuri financiare FP'!F3</f>
        <v>0</v>
      </c>
      <c r="G3" s="4">
        <f>'Fluxuri financiare CP'!G3-'Fluxuri financiare FP'!G3</f>
        <v>0</v>
      </c>
      <c r="H3" s="4">
        <f>'Fluxuri financiare CP'!H3-'Fluxuri financiare FP'!H3</f>
        <v>2000000</v>
      </c>
      <c r="I3" s="4">
        <f>'Fluxuri financiare CP'!I3-'Fluxuri financiare FP'!I3</f>
        <v>0</v>
      </c>
      <c r="J3" s="4">
        <f>'Fluxuri financiare CP'!J3-'Fluxuri financiare FP'!J3</f>
        <v>0</v>
      </c>
      <c r="K3" s="4">
        <f>'Fluxuri financiare CP'!K3-'Fluxuri financiare FP'!K3</f>
        <v>0</v>
      </c>
      <c r="L3" s="4">
        <f>'Fluxuri financiare CP'!L3-'Fluxuri financiare FP'!L3</f>
        <v>0</v>
      </c>
      <c r="M3" s="4">
        <f>'Fluxuri financiare CP'!M3-'Fluxuri financiare FP'!M3</f>
        <v>10000000</v>
      </c>
      <c r="N3" s="4">
        <f>'Fluxuri financiare CP'!N3-'Fluxuri financiare FP'!N3</f>
        <v>0</v>
      </c>
      <c r="O3" s="4">
        <f>'Fluxuri financiare CP'!O3-'Fluxuri financiare FP'!O3</f>
        <v>0</v>
      </c>
      <c r="P3" s="4">
        <f>'Fluxuri financiare CP'!P3-'Fluxuri financiare FP'!P3</f>
        <v>0</v>
      </c>
      <c r="Q3" s="4">
        <f>'Fluxuri financiare CP'!Q3-'Fluxuri financiare FP'!Q3</f>
        <v>0</v>
      </c>
      <c r="R3" s="4">
        <f>'Fluxuri financiare CP'!R3-'Fluxuri financiare FP'!R3</f>
        <v>7000000</v>
      </c>
      <c r="S3" s="4">
        <f>'Fluxuri financiare CP'!S3-'Fluxuri financiare FP'!S3</f>
        <v>0</v>
      </c>
      <c r="T3" s="4">
        <f>'Fluxuri financiare CP'!T3-'Fluxuri financiare FP'!T3</f>
        <v>0</v>
      </c>
      <c r="U3" s="4">
        <f>'Fluxuri financiare CP'!U3-'Fluxuri financiare FP'!U3</f>
        <v>0</v>
      </c>
      <c r="V3" s="4">
        <f>'Fluxuri financiare CP'!V3-'Fluxuri financiare FP'!V3</f>
        <v>0</v>
      </c>
      <c r="W3" s="4">
        <f>'Fluxuri financiare CP'!W3-'Fluxuri financiare FP'!W3</f>
        <v>15000000</v>
      </c>
      <c r="X3" s="4">
        <f>'Fluxuri financiare CP'!X3-'Fluxuri financiare FP'!X3</f>
        <v>0</v>
      </c>
      <c r="Y3" s="4">
        <f>'Fluxuri financiare CP'!Y3-'Fluxuri financiare FP'!Y3</f>
        <v>0</v>
      </c>
      <c r="Z3" s="4">
        <f>'Fluxuri financiare CP'!Z3-'Fluxuri financiare FP'!Z3</f>
        <v>0</v>
      </c>
    </row>
    <row r="4" spans="1:26" x14ac:dyDescent="0.25">
      <c r="A4" s="1" t="s">
        <v>40</v>
      </c>
      <c r="B4" s="4">
        <f>'Fluxuri financiare CP'!B4-'Fluxuri financiare FP'!B4</f>
        <v>1220000</v>
      </c>
      <c r="C4" s="4">
        <f>'Fluxuri financiare CP'!C4-'Fluxuri financiare FP'!C4</f>
        <v>1081000</v>
      </c>
      <c r="D4" s="4">
        <f>'Fluxuri financiare CP'!D4-'Fluxuri financiare FP'!D4</f>
        <v>981000</v>
      </c>
      <c r="E4" s="4">
        <f>'Fluxuri financiare CP'!E4-'Fluxuri financiare FP'!E4</f>
        <v>861000</v>
      </c>
      <c r="F4" s="4">
        <f>'Fluxuri financiare CP'!F4-'Fluxuri financiare FP'!F4</f>
        <v>721000</v>
      </c>
      <c r="G4" s="4">
        <f>'Fluxuri financiare CP'!G4-'Fluxuri financiare FP'!G4</f>
        <v>601000</v>
      </c>
      <c r="H4" s="4">
        <f>'Fluxuri financiare CP'!H4-'Fluxuri financiare FP'!H4</f>
        <v>481000</v>
      </c>
      <c r="I4" s="4">
        <f>'Fluxuri financiare CP'!I4-'Fluxuri financiare FP'!I4</f>
        <v>361000</v>
      </c>
      <c r="J4" s="4">
        <f>'Fluxuri financiare CP'!J4-'Fluxuri financiare FP'!J4</f>
        <v>241000</v>
      </c>
      <c r="K4" s="4">
        <f>'Fluxuri financiare CP'!K4-'Fluxuri financiare FP'!K4</f>
        <v>121000</v>
      </c>
      <c r="L4" s="4">
        <f>'Fluxuri financiare CP'!L4-'Fluxuri financiare FP'!L4</f>
        <v>0</v>
      </c>
      <c r="M4" s="4">
        <f>'Fluxuri financiare CP'!M4-'Fluxuri financiare FP'!M4</f>
        <v>0</v>
      </c>
      <c r="N4" s="4">
        <f>'Fluxuri financiare CP'!N4-'Fluxuri financiare FP'!N4</f>
        <v>0</v>
      </c>
      <c r="O4" s="4">
        <f>'Fluxuri financiare CP'!O4-'Fluxuri financiare FP'!O4</f>
        <v>0</v>
      </c>
      <c r="P4" s="4">
        <f>'Fluxuri financiare CP'!P4-'Fluxuri financiare FP'!P4</f>
        <v>0</v>
      </c>
      <c r="Q4" s="4">
        <f>'Fluxuri financiare CP'!Q4-'Fluxuri financiare FP'!Q4</f>
        <v>0</v>
      </c>
      <c r="R4" s="4">
        <f>'Fluxuri financiare CP'!R4-'Fluxuri financiare FP'!R4</f>
        <v>0</v>
      </c>
      <c r="S4" s="4">
        <f>'Fluxuri financiare CP'!S4-'Fluxuri financiare FP'!S4</f>
        <v>0</v>
      </c>
      <c r="T4" s="4">
        <f>'Fluxuri financiare CP'!T4-'Fluxuri financiare FP'!T4</f>
        <v>0</v>
      </c>
      <c r="U4" s="4">
        <f>'Fluxuri financiare CP'!U4-'Fluxuri financiare FP'!U4</f>
        <v>0</v>
      </c>
      <c r="V4" s="4">
        <f>'Fluxuri financiare CP'!V4-'Fluxuri financiare FP'!V4</f>
        <v>0</v>
      </c>
      <c r="W4" s="4">
        <f>'Fluxuri financiare CP'!W4-'Fluxuri financiare FP'!W4</f>
        <v>0</v>
      </c>
      <c r="X4" s="4">
        <f>'Fluxuri financiare CP'!X4-'Fluxuri financiare FP'!X4</f>
        <v>0</v>
      </c>
      <c r="Y4" s="4">
        <f>'Fluxuri financiare CP'!Y4-'Fluxuri financiare FP'!Y4</f>
        <v>0</v>
      </c>
      <c r="Z4" s="4">
        <f>'Fluxuri financiare CP'!Z4-'Fluxuri financiare FP'!Z4</f>
        <v>0</v>
      </c>
    </row>
    <row r="5" spans="1:26" x14ac:dyDescent="0.25">
      <c r="A5" s="1" t="s">
        <v>41</v>
      </c>
      <c r="B5" s="4">
        <f>'Fluxuri financiare CP'!B5-'Fluxuri financiare FP'!B5</f>
        <v>0</v>
      </c>
      <c r="C5" s="4">
        <f>'Fluxuri financiare CP'!C5-'Fluxuri financiare FP'!C5</f>
        <v>1056</v>
      </c>
      <c r="D5" s="4">
        <f>'Fluxuri financiare CP'!D5-'Fluxuri financiare FP'!D5</f>
        <v>1056</v>
      </c>
      <c r="E5" s="4">
        <f>'Fluxuri financiare CP'!E5-'Fluxuri financiare FP'!E5</f>
        <v>1056</v>
      </c>
      <c r="F5" s="4">
        <f>'Fluxuri financiare CP'!F5-'Fluxuri financiare FP'!F5</f>
        <v>1056</v>
      </c>
      <c r="G5" s="4">
        <f>'Fluxuri financiare CP'!G5-'Fluxuri financiare FP'!G5</f>
        <v>1056</v>
      </c>
      <c r="H5" s="4">
        <f>'Fluxuri financiare CP'!H5-'Fluxuri financiare FP'!H5</f>
        <v>1056</v>
      </c>
      <c r="I5" s="4">
        <f>'Fluxuri financiare CP'!I5-'Fluxuri financiare FP'!I5</f>
        <v>1056</v>
      </c>
      <c r="J5" s="4">
        <f>'Fluxuri financiare CP'!J5-'Fluxuri financiare FP'!J5</f>
        <v>1056</v>
      </c>
      <c r="K5" s="4">
        <f>'Fluxuri financiare CP'!K5-'Fluxuri financiare FP'!K5</f>
        <v>1056</v>
      </c>
      <c r="L5" s="4">
        <f>'Fluxuri financiare CP'!L5-'Fluxuri financiare FP'!L5</f>
        <v>1056</v>
      </c>
      <c r="M5" s="4">
        <f>'Fluxuri financiare CP'!M5-'Fluxuri financiare FP'!M5</f>
        <v>1056</v>
      </c>
      <c r="N5" s="4">
        <f>'Fluxuri financiare CP'!N5-'Fluxuri financiare FP'!N5</f>
        <v>1056</v>
      </c>
      <c r="O5" s="4">
        <f>'Fluxuri financiare CP'!O5-'Fluxuri financiare FP'!O5</f>
        <v>1056</v>
      </c>
      <c r="P5" s="4">
        <f>'Fluxuri financiare CP'!P5-'Fluxuri financiare FP'!P5</f>
        <v>1056</v>
      </c>
      <c r="Q5" s="4">
        <f>'Fluxuri financiare CP'!Q5-'Fluxuri financiare FP'!Q5</f>
        <v>1056</v>
      </c>
      <c r="R5" s="4">
        <f>'Fluxuri financiare CP'!R5-'Fluxuri financiare FP'!R5</f>
        <v>1056</v>
      </c>
      <c r="S5" s="4">
        <f>'Fluxuri financiare CP'!S5-'Fluxuri financiare FP'!S5</f>
        <v>1056</v>
      </c>
      <c r="T5" s="4">
        <f>'Fluxuri financiare CP'!T5-'Fluxuri financiare FP'!T5</f>
        <v>1056</v>
      </c>
      <c r="U5" s="4">
        <f>'Fluxuri financiare CP'!U5-'Fluxuri financiare FP'!U5</f>
        <v>1056</v>
      </c>
      <c r="V5" s="4">
        <f>'Fluxuri financiare CP'!V5-'Fluxuri financiare FP'!V5</f>
        <v>1056</v>
      </c>
      <c r="W5" s="4">
        <f>'Fluxuri financiare CP'!W5-'Fluxuri financiare FP'!W5</f>
        <v>1056</v>
      </c>
      <c r="X5" s="4">
        <f>'Fluxuri financiare CP'!X5-'Fluxuri financiare FP'!X5</f>
        <v>1056</v>
      </c>
      <c r="Y5" s="4">
        <f>'Fluxuri financiare CP'!Y5-'Fluxuri financiare FP'!Y5</f>
        <v>1056</v>
      </c>
      <c r="Z5" s="4">
        <f>'Fluxuri financiare CP'!Z5-'Fluxuri financiare FP'!Z5</f>
        <v>1056</v>
      </c>
    </row>
    <row r="6" spans="1:26" x14ac:dyDescent="0.25">
      <c r="A6" s="1" t="s">
        <v>42</v>
      </c>
      <c r="B6" s="4">
        <f>'Fluxuri financiare CP'!B6-'Fluxuri financiare FP'!B6</f>
        <v>0</v>
      </c>
      <c r="C6" s="4">
        <f>'Fluxuri financiare CP'!C6-'Fluxuri financiare FP'!C6</f>
        <v>4752000</v>
      </c>
      <c r="D6" s="4">
        <f>'Fluxuri financiare CP'!D6-'Fluxuri financiare FP'!D6</f>
        <v>4752000</v>
      </c>
      <c r="E6" s="4">
        <f>'Fluxuri financiare CP'!E6-'Fluxuri financiare FP'!E6</f>
        <v>4752000</v>
      </c>
      <c r="F6" s="4">
        <f>'Fluxuri financiare CP'!F6-'Fluxuri financiare FP'!F6</f>
        <v>0</v>
      </c>
      <c r="G6" s="4">
        <f>'Fluxuri financiare CP'!G6-'Fluxuri financiare FP'!G6</f>
        <v>0</v>
      </c>
      <c r="H6" s="4">
        <f>'Fluxuri financiare CP'!H6-'Fluxuri financiare FP'!H6</f>
        <v>0</v>
      </c>
      <c r="I6" s="4">
        <f>'Fluxuri financiare CP'!I6-'Fluxuri financiare FP'!I6</f>
        <v>0</v>
      </c>
      <c r="J6" s="4">
        <f>'Fluxuri financiare CP'!J6-'Fluxuri financiare FP'!J6</f>
        <v>0</v>
      </c>
      <c r="K6" s="4">
        <f>'Fluxuri financiare CP'!K6-'Fluxuri financiare FP'!K6</f>
        <v>0</v>
      </c>
      <c r="L6" s="4">
        <f>'Fluxuri financiare CP'!L6-'Fluxuri financiare FP'!L6</f>
        <v>0</v>
      </c>
      <c r="M6" s="4">
        <f>'Fluxuri financiare CP'!M6-'Fluxuri financiare FP'!M6</f>
        <v>0</v>
      </c>
      <c r="N6" s="4">
        <f>'Fluxuri financiare CP'!N6-'Fluxuri financiare FP'!N6</f>
        <v>0</v>
      </c>
      <c r="O6" s="4">
        <f>'Fluxuri financiare CP'!O6-'Fluxuri financiare FP'!O6</f>
        <v>0</v>
      </c>
      <c r="P6" s="4">
        <f>'Fluxuri financiare CP'!P6-'Fluxuri financiare FP'!P6</f>
        <v>0</v>
      </c>
      <c r="Q6" s="4">
        <f>'Fluxuri financiare CP'!Q6-'Fluxuri financiare FP'!Q6</f>
        <v>0</v>
      </c>
      <c r="R6" s="4">
        <f>'Fluxuri financiare CP'!R6-'Fluxuri financiare FP'!R6</f>
        <v>0</v>
      </c>
      <c r="S6" s="4">
        <f>'Fluxuri financiare CP'!S6-'Fluxuri financiare FP'!S6</f>
        <v>0</v>
      </c>
      <c r="T6" s="4">
        <f>'Fluxuri financiare CP'!T6-'Fluxuri financiare FP'!T6</f>
        <v>0</v>
      </c>
      <c r="U6" s="4">
        <f>'Fluxuri financiare CP'!U6-'Fluxuri financiare FP'!U6</f>
        <v>0</v>
      </c>
      <c r="V6" s="4">
        <f>'Fluxuri financiare CP'!V6-'Fluxuri financiare FP'!V6</f>
        <v>0</v>
      </c>
      <c r="W6" s="4">
        <f>'Fluxuri financiare CP'!W6-'Fluxuri financiare FP'!W6</f>
        <v>0</v>
      </c>
      <c r="X6" s="4">
        <f>'Fluxuri financiare CP'!X6-'Fluxuri financiare FP'!X6</f>
        <v>0</v>
      </c>
      <c r="Y6" s="4">
        <f>'Fluxuri financiare CP'!Y6-'Fluxuri financiare FP'!Y6</f>
        <v>0</v>
      </c>
      <c r="Z6" s="4">
        <f>'Fluxuri financiare CP'!Z6-'Fluxuri financiare FP'!Z6</f>
        <v>0</v>
      </c>
    </row>
    <row r="7" spans="1:26" x14ac:dyDescent="0.25">
      <c r="A7" s="1" t="s">
        <v>43</v>
      </c>
      <c r="B7" s="4">
        <f>'Fluxuri financiare CP'!B7-'Fluxuri financiare FP'!B7</f>
        <v>0</v>
      </c>
      <c r="C7" s="4">
        <f>'Fluxuri financiare CP'!C7-'Fluxuri financiare FP'!C7</f>
        <v>10296000</v>
      </c>
      <c r="D7" s="4">
        <f>'Fluxuri financiare CP'!D7-'Fluxuri financiare FP'!D7</f>
        <v>10296000</v>
      </c>
      <c r="E7" s="4">
        <f>'Fluxuri financiare CP'!E7-'Fluxuri financiare FP'!E7</f>
        <v>10296000</v>
      </c>
      <c r="F7" s="4">
        <f>'Fluxuri financiare CP'!F7-'Fluxuri financiare FP'!F7</f>
        <v>0</v>
      </c>
      <c r="G7" s="4">
        <f>'Fluxuri financiare CP'!G7-'Fluxuri financiare FP'!G7</f>
        <v>0</v>
      </c>
      <c r="H7" s="4">
        <f>'Fluxuri financiare CP'!H7-'Fluxuri financiare FP'!H7</f>
        <v>0</v>
      </c>
      <c r="I7" s="4">
        <f>'Fluxuri financiare CP'!I7-'Fluxuri financiare FP'!I7</f>
        <v>0</v>
      </c>
      <c r="J7" s="4">
        <f>'Fluxuri financiare CP'!J7-'Fluxuri financiare FP'!J7</f>
        <v>0</v>
      </c>
      <c r="K7" s="4">
        <f>'Fluxuri financiare CP'!K7-'Fluxuri financiare FP'!K7</f>
        <v>0</v>
      </c>
      <c r="L7" s="4">
        <f>'Fluxuri financiare CP'!L7-'Fluxuri financiare FP'!L7</f>
        <v>0</v>
      </c>
      <c r="M7" s="4">
        <f>'Fluxuri financiare CP'!M7-'Fluxuri financiare FP'!M7</f>
        <v>0</v>
      </c>
      <c r="N7" s="4">
        <f>'Fluxuri financiare CP'!N7-'Fluxuri financiare FP'!N7</f>
        <v>0</v>
      </c>
      <c r="O7" s="4">
        <f>'Fluxuri financiare CP'!O7-'Fluxuri financiare FP'!O7</f>
        <v>0</v>
      </c>
      <c r="P7" s="4">
        <f>'Fluxuri financiare CP'!P7-'Fluxuri financiare FP'!P7</f>
        <v>0</v>
      </c>
      <c r="Q7" s="4">
        <f>'Fluxuri financiare CP'!Q7-'Fluxuri financiare FP'!Q7</f>
        <v>0</v>
      </c>
      <c r="R7" s="4">
        <f>'Fluxuri financiare CP'!R7-'Fluxuri financiare FP'!R7</f>
        <v>0</v>
      </c>
      <c r="S7" s="4">
        <f>'Fluxuri financiare CP'!S7-'Fluxuri financiare FP'!S7</f>
        <v>0</v>
      </c>
      <c r="T7" s="4">
        <f>'Fluxuri financiare CP'!T7-'Fluxuri financiare FP'!T7</f>
        <v>0</v>
      </c>
      <c r="U7" s="4">
        <f>'Fluxuri financiare CP'!U7-'Fluxuri financiare FP'!U7</f>
        <v>0</v>
      </c>
      <c r="V7" s="4">
        <f>'Fluxuri financiare CP'!V7-'Fluxuri financiare FP'!V7</f>
        <v>0</v>
      </c>
      <c r="W7" s="4">
        <f>'Fluxuri financiare CP'!W7-'Fluxuri financiare FP'!W7</f>
        <v>0</v>
      </c>
      <c r="X7" s="4">
        <f>'Fluxuri financiare CP'!X7-'Fluxuri financiare FP'!X7</f>
        <v>0</v>
      </c>
      <c r="Y7" s="4">
        <f>'Fluxuri financiare CP'!Y7-'Fluxuri financiare FP'!Y7</f>
        <v>0</v>
      </c>
      <c r="Z7" s="4">
        <f>'Fluxuri financiare CP'!Z7-'Fluxuri financiare FP'!Z7</f>
        <v>0</v>
      </c>
    </row>
    <row r="8" spans="1:26" x14ac:dyDescent="0.25">
      <c r="A8" s="1" t="s">
        <v>44</v>
      </c>
      <c r="B8" s="4">
        <f>'Fluxuri financiare CP'!B9</f>
        <v>0</v>
      </c>
      <c r="C8" s="4">
        <f>'Fluxuri financiare CP'!C9</f>
        <v>0</v>
      </c>
      <c r="D8" s="4">
        <f>'Fluxuri financiare CP'!D9</f>
        <v>0</v>
      </c>
      <c r="E8" s="4">
        <f>'Fluxuri financiare CP'!E9</f>
        <v>0</v>
      </c>
      <c r="F8" s="4">
        <f>'Fluxuri financiare CP'!F9</f>
        <v>0</v>
      </c>
      <c r="G8" s="4">
        <f>'Fluxuri financiare CP'!G9</f>
        <v>0</v>
      </c>
      <c r="H8" s="4">
        <f>'Fluxuri financiare CP'!H9</f>
        <v>0</v>
      </c>
      <c r="I8" s="4">
        <f>'Fluxuri financiare CP'!I9</f>
        <v>0</v>
      </c>
      <c r="J8" s="4">
        <f>'Fluxuri financiare CP'!J9</f>
        <v>0</v>
      </c>
      <c r="K8" s="4">
        <f>'Fluxuri financiare CP'!K9</f>
        <v>0</v>
      </c>
      <c r="L8" s="4">
        <f>'Fluxuri financiare CP'!L9</f>
        <v>0</v>
      </c>
      <c r="M8" s="4">
        <f>'Fluxuri financiare CP'!M9</f>
        <v>0</v>
      </c>
      <c r="N8" s="4">
        <f>'Fluxuri financiare CP'!N9</f>
        <v>0</v>
      </c>
      <c r="O8" s="4">
        <f>'Fluxuri financiare CP'!O9</f>
        <v>0</v>
      </c>
      <c r="P8" s="4">
        <f>'Fluxuri financiare CP'!P9</f>
        <v>0</v>
      </c>
      <c r="Q8" s="4">
        <f>'Fluxuri financiare CP'!Q9</f>
        <v>0</v>
      </c>
      <c r="R8" s="4">
        <f>'Fluxuri financiare CP'!R9</f>
        <v>0</v>
      </c>
      <c r="S8" s="4">
        <f>'Fluxuri financiare CP'!S9</f>
        <v>0</v>
      </c>
      <c r="T8" s="4">
        <f>'Fluxuri financiare CP'!T9</f>
        <v>0</v>
      </c>
      <c r="U8" s="4">
        <f>'Fluxuri financiare CP'!U9</f>
        <v>0</v>
      </c>
      <c r="V8" s="4">
        <f>'Fluxuri financiare CP'!V9</f>
        <v>0</v>
      </c>
      <c r="W8" s="4">
        <f>'Fluxuri financiare CP'!W9</f>
        <v>0</v>
      </c>
      <c r="X8" s="4">
        <f>'Fluxuri financiare CP'!X9</f>
        <v>0</v>
      </c>
      <c r="Y8" s="4">
        <f>'Fluxuri financiare CP'!Y9</f>
        <v>0</v>
      </c>
      <c r="Z8" s="4">
        <f>'Fluxuri financiare CP'!Z9</f>
        <v>20152811.900826443</v>
      </c>
    </row>
    <row r="9" spans="1:26" x14ac:dyDescent="0.25">
      <c r="A9" s="1" t="s">
        <v>126</v>
      </c>
      <c r="B9" s="4">
        <f>'Fluxuri financiare CP'!B10</f>
        <v>0</v>
      </c>
      <c r="C9" s="4">
        <f>'Fluxuri financiare CP'!C10</f>
        <v>0</v>
      </c>
      <c r="D9" s="4">
        <f>'Fluxuri financiare CP'!D10</f>
        <v>0</v>
      </c>
      <c r="E9" s="4">
        <f>'Fluxuri financiare CP'!E10</f>
        <v>0</v>
      </c>
      <c r="F9" s="4">
        <f>'Fluxuri financiare CP'!F10</f>
        <v>0</v>
      </c>
      <c r="G9" s="4">
        <f>'Fluxuri financiare CP'!G10</f>
        <v>0</v>
      </c>
      <c r="H9" s="4">
        <f>'Fluxuri financiare CP'!H10</f>
        <v>0</v>
      </c>
      <c r="I9" s="4">
        <f>'Fluxuri financiare CP'!I10</f>
        <v>0</v>
      </c>
      <c r="J9" s="4">
        <f>'Fluxuri financiare CP'!J10</f>
        <v>0</v>
      </c>
      <c r="K9" s="4">
        <f>'Fluxuri financiare CP'!K10</f>
        <v>0</v>
      </c>
      <c r="L9" s="4">
        <f>'Fluxuri financiare CP'!L10</f>
        <v>0</v>
      </c>
      <c r="M9" s="4">
        <f>'Fluxuri financiare CP'!M10</f>
        <v>0</v>
      </c>
      <c r="N9" s="4">
        <f>'Fluxuri financiare CP'!N10</f>
        <v>0</v>
      </c>
      <c r="O9" s="4">
        <f>'Fluxuri financiare CP'!O10</f>
        <v>0</v>
      </c>
      <c r="P9" s="4">
        <f>'Fluxuri financiare CP'!P10</f>
        <v>0</v>
      </c>
      <c r="Q9" s="4">
        <f>'Fluxuri financiare CP'!Q10</f>
        <v>0</v>
      </c>
      <c r="R9" s="4">
        <f>'Fluxuri financiare CP'!R10</f>
        <v>0</v>
      </c>
      <c r="S9" s="4">
        <f>'Fluxuri financiare CP'!S10</f>
        <v>0</v>
      </c>
      <c r="T9" s="4">
        <f>'Fluxuri financiare CP'!T10</f>
        <v>0</v>
      </c>
      <c r="U9" s="4">
        <f>'Fluxuri financiare CP'!U10</f>
        <v>0</v>
      </c>
      <c r="V9" s="4">
        <f>'Fluxuri financiare CP'!V10</f>
        <v>0</v>
      </c>
      <c r="W9" s="4">
        <f>'Fluxuri financiare CP'!W10</f>
        <v>0</v>
      </c>
      <c r="X9" s="4">
        <f>'Fluxuri financiare CP'!X10</f>
        <v>0</v>
      </c>
      <c r="Y9" s="4">
        <f>'Fluxuri financiare CP'!Y10</f>
        <v>0</v>
      </c>
      <c r="Z9" s="4">
        <f>'Fluxuri financiare CP'!Z10</f>
        <v>0</v>
      </c>
    </row>
    <row r="10" spans="1:26" x14ac:dyDescent="0.25">
      <c r="A10" s="1" t="s">
        <v>45</v>
      </c>
      <c r="B10" s="4">
        <f>B8+B7-B2-B3-B4-B5-B6</f>
        <v>-7490000</v>
      </c>
      <c r="C10" s="4">
        <f t="shared" ref="C10:Y10" si="1">C8+C7-C2-C3-C4-C5-C6</f>
        <v>-50488056</v>
      </c>
      <c r="D10" s="4">
        <f t="shared" si="1"/>
        <v>4561944</v>
      </c>
      <c r="E10" s="4">
        <f t="shared" si="1"/>
        <v>4681944</v>
      </c>
      <c r="F10" s="4">
        <f t="shared" si="1"/>
        <v>-722056</v>
      </c>
      <c r="G10" s="4">
        <f t="shared" si="1"/>
        <v>-602056</v>
      </c>
      <c r="H10" s="4">
        <f t="shared" si="1"/>
        <v>-2482056</v>
      </c>
      <c r="I10" s="4">
        <f t="shared" si="1"/>
        <v>-362056</v>
      </c>
      <c r="J10" s="4">
        <f t="shared" si="1"/>
        <v>-242056</v>
      </c>
      <c r="K10" s="4">
        <f t="shared" si="1"/>
        <v>-122056</v>
      </c>
      <c r="L10" s="4">
        <f t="shared" si="1"/>
        <v>-1056</v>
      </c>
      <c r="M10" s="4">
        <f t="shared" si="1"/>
        <v>-10001056</v>
      </c>
      <c r="N10" s="4">
        <f t="shared" si="1"/>
        <v>-1056</v>
      </c>
      <c r="O10" s="4">
        <f t="shared" si="1"/>
        <v>-1056</v>
      </c>
      <c r="P10" s="4">
        <f t="shared" si="1"/>
        <v>-1056</v>
      </c>
      <c r="Q10" s="4">
        <f t="shared" si="1"/>
        <v>-1056</v>
      </c>
      <c r="R10" s="4">
        <f t="shared" si="1"/>
        <v>-7001056</v>
      </c>
      <c r="S10" s="4">
        <f t="shared" si="1"/>
        <v>-1056</v>
      </c>
      <c r="T10" s="4">
        <f t="shared" si="1"/>
        <v>-1056</v>
      </c>
      <c r="U10" s="4">
        <f t="shared" si="1"/>
        <v>-1056</v>
      </c>
      <c r="V10" s="4">
        <f t="shared" si="1"/>
        <v>-1056</v>
      </c>
      <c r="W10" s="4">
        <f t="shared" si="1"/>
        <v>-15001056</v>
      </c>
      <c r="X10" s="4">
        <f t="shared" si="1"/>
        <v>-1056</v>
      </c>
      <c r="Y10" s="4">
        <f t="shared" si="1"/>
        <v>-1056</v>
      </c>
      <c r="Z10" s="4">
        <f t="shared" ref="Z10" si="2">Z8+Z7-Z2-Z3-Z4-Z5-Z6</f>
        <v>20151755.900826443</v>
      </c>
    </row>
    <row r="11" spans="1:26" x14ac:dyDescent="0.25">
      <c r="A11" s="1" t="s">
        <v>47</v>
      </c>
      <c r="B11" s="4">
        <f>B10+NPV(B14,C10:Y10)</f>
        <v>-55777553.730524689</v>
      </c>
      <c r="C11" s="4"/>
      <c r="D11" s="4"/>
      <c r="E11" s="4"/>
      <c r="F11" s="4"/>
      <c r="G11" s="4"/>
      <c r="H11" s="4"/>
      <c r="I11" s="4"/>
      <c r="J11" s="4"/>
      <c r="K11" s="4"/>
      <c r="L11" s="4"/>
      <c r="M11" s="4"/>
      <c r="N11" s="4"/>
      <c r="O11" s="4"/>
      <c r="P11" s="4"/>
      <c r="Q11" s="4"/>
      <c r="R11" s="4"/>
      <c r="S11" s="4"/>
      <c r="T11" s="4"/>
      <c r="U11" s="4"/>
      <c r="V11" s="4"/>
      <c r="W11" s="4"/>
      <c r="X11" s="4"/>
      <c r="Y11" s="4"/>
      <c r="Z11" s="4"/>
    </row>
    <row r="12" spans="1:26" x14ac:dyDescent="0.25">
      <c r="A12" s="1" t="s">
        <v>46</v>
      </c>
      <c r="B12" s="45" t="e">
        <f>IRR(B10:Y10)</f>
        <v>#NUM!</v>
      </c>
    </row>
    <row r="14" spans="1:26" x14ac:dyDescent="0.25">
      <c r="A14" s="1" t="s">
        <v>127</v>
      </c>
      <c r="B14" s="45">
        <f>WACC!B12</f>
        <v>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BC22C-857D-4967-AC49-AAAE1259CC7F}">
  <dimension ref="A1:B12"/>
  <sheetViews>
    <sheetView tabSelected="1" workbookViewId="0">
      <selection activeCell="G9" sqref="G9"/>
    </sheetView>
  </sheetViews>
  <sheetFormatPr defaultRowHeight="12.5" x14ac:dyDescent="0.25"/>
  <cols>
    <col min="1" max="1" width="25.90625" style="1" customWidth="1"/>
    <col min="2" max="2" width="14.36328125" style="1" customWidth="1"/>
    <col min="3" max="16384" width="8.7265625" style="1"/>
  </cols>
  <sheetData>
    <row r="1" spans="1:2" ht="13" x14ac:dyDescent="0.3">
      <c r="A1" s="2" t="s">
        <v>134</v>
      </c>
    </row>
    <row r="2" spans="1:2" ht="13" x14ac:dyDescent="0.3">
      <c r="A2" s="2"/>
    </row>
    <row r="3" spans="1:2" x14ac:dyDescent="0.25">
      <c r="A3" s="1" t="s">
        <v>133</v>
      </c>
      <c r="B3" s="31">
        <v>3000000</v>
      </c>
    </row>
    <row r="4" spans="1:2" x14ac:dyDescent="0.25">
      <c r="A4" s="1" t="s">
        <v>135</v>
      </c>
      <c r="B4" s="31">
        <v>200000</v>
      </c>
    </row>
    <row r="5" spans="1:2" x14ac:dyDescent="0.25">
      <c r="A5" s="1" t="s">
        <v>148</v>
      </c>
      <c r="B5" s="31">
        <v>1000000</v>
      </c>
    </row>
    <row r="6" spans="1:2" x14ac:dyDescent="0.25">
      <c r="A6" s="1" t="s">
        <v>146</v>
      </c>
      <c r="B6" s="45">
        <f>B5/B3</f>
        <v>0.33333333333333331</v>
      </c>
    </row>
    <row r="7" spans="1:2" x14ac:dyDescent="0.25">
      <c r="A7" s="1" t="s">
        <v>147</v>
      </c>
      <c r="B7" s="56">
        <v>0.08</v>
      </c>
    </row>
    <row r="8" spans="1:2" x14ac:dyDescent="0.25">
      <c r="A8" s="1" t="s">
        <v>151</v>
      </c>
      <c r="B8" s="46">
        <f>(B3/(B3+B4))*B6+(B4/(B3+B4))*B7</f>
        <v>0.3175</v>
      </c>
    </row>
    <row r="9" spans="1:2" x14ac:dyDescent="0.25">
      <c r="A9" s="1" t="s">
        <v>153</v>
      </c>
      <c r="B9" s="46">
        <f>6.6%</f>
        <v>6.6000000000000003E-2</v>
      </c>
    </row>
    <row r="10" spans="1:2" x14ac:dyDescent="0.25">
      <c r="A10" s="1" t="s">
        <v>152</v>
      </c>
      <c r="B10" s="46">
        <f>(1+B8)/(1+B9)-1</f>
        <v>0.2359287054409005</v>
      </c>
    </row>
    <row r="12" spans="1:2" x14ac:dyDescent="0.25">
      <c r="A12" s="1" t="s">
        <v>136</v>
      </c>
      <c r="B12" s="46">
        <f>ROUND(IF(B10&gt;10%,10%,B10),4)</f>
        <v>0.1</v>
      </c>
    </row>
  </sheetData>
  <sheetProtection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CA343-1952-4D0B-8ED4-1AB269143CED}">
  <dimension ref="A2:B20"/>
  <sheetViews>
    <sheetView workbookViewId="0">
      <selection activeCell="B20" sqref="B20"/>
    </sheetView>
  </sheetViews>
  <sheetFormatPr defaultRowHeight="12.5" x14ac:dyDescent="0.25"/>
  <cols>
    <col min="1" max="1" width="53" style="1" customWidth="1"/>
    <col min="2" max="2" width="20" style="1" bestFit="1" customWidth="1"/>
    <col min="3" max="16384" width="8.7265625" style="1"/>
  </cols>
  <sheetData>
    <row r="2" spans="1:2" x14ac:dyDescent="0.25">
      <c r="A2" s="1" t="s">
        <v>128</v>
      </c>
      <c r="B2" s="4">
        <f>RIRF!B2+NPV('Funding-Gap'!B20,RIRF!C2:Y2)</f>
        <v>56224545.454545453</v>
      </c>
    </row>
    <row r="3" spans="1:2" x14ac:dyDescent="0.25">
      <c r="A3" s="1" t="s">
        <v>129</v>
      </c>
      <c r="B3" s="4">
        <f>RIRF!B4+NPV('Funding-Gap'!B20,RIRF!C4:Z4)+RIRF!B5+NPV('Funding-Gap'!B20,RIRF!C5:Z5)+RIRF!B6+NPV('Funding-Gap'!B20,RIRF!C5:Z5)+RIRF!B3+NPV('Funding-Gap'!B20,RIRF!C2:Y3)</f>
        <v>56034008.792345107</v>
      </c>
    </row>
    <row r="4" spans="1:2" x14ac:dyDescent="0.25">
      <c r="A4" s="1" t="s">
        <v>130</v>
      </c>
      <c r="B4" s="4">
        <f>RIRF!B7+NPV('Funding-Gap'!B20,RIRF!C7:Z7)</f>
        <v>25604628.09917355</v>
      </c>
    </row>
    <row r="5" spans="1:2" x14ac:dyDescent="0.25">
      <c r="A5" s="1" t="s">
        <v>131</v>
      </c>
      <c r="B5" s="4">
        <f>RIRF!B8+NPV('Funding-Gap'!B20,RIRF!C8:Z8)</f>
        <v>2046026.2795075311</v>
      </c>
    </row>
    <row r="6" spans="1:2" x14ac:dyDescent="0.25">
      <c r="A6" s="1" t="s">
        <v>132</v>
      </c>
      <c r="B6" s="4">
        <f>RIRF!B9+NPV('Funding-Gap'!B20,RIRF!C9:Z9)</f>
        <v>0</v>
      </c>
    </row>
    <row r="7" spans="1:2" x14ac:dyDescent="0.25">
      <c r="A7" s="1" t="s">
        <v>137</v>
      </c>
      <c r="B7" s="4">
        <f>B5+B6+B4-B3</f>
        <v>-28383354.413664024</v>
      </c>
    </row>
    <row r="8" spans="1:2" x14ac:dyDescent="0.25">
      <c r="A8" s="1" t="s">
        <v>150</v>
      </c>
      <c r="B8" s="46">
        <f>IF(ROUND((B2-B7)/B2,4)&gt;100%,100%,ROUND((B2-B7)/B2,4)&gt;100%)</f>
        <v>1</v>
      </c>
    </row>
    <row r="9" spans="1:2" x14ac:dyDescent="0.25">
      <c r="B9" s="46"/>
    </row>
    <row r="10" spans="1:2" x14ac:dyDescent="0.25">
      <c r="A10" s="1" t="s">
        <v>149</v>
      </c>
      <c r="B10" s="4">
        <f>'Costuri de investitie'!C15</f>
        <v>61220000</v>
      </c>
    </row>
    <row r="11" spans="1:2" x14ac:dyDescent="0.25">
      <c r="A11" s="1" t="s">
        <v>142</v>
      </c>
      <c r="B11" s="4">
        <f>B10*B8</f>
        <v>61220000</v>
      </c>
    </row>
    <row r="12" spans="1:2" x14ac:dyDescent="0.25">
      <c r="B12" s="46"/>
    </row>
    <row r="13" spans="1:2" x14ac:dyDescent="0.25">
      <c r="A13" s="1" t="s">
        <v>139</v>
      </c>
      <c r="B13" s="4">
        <f>'Costuri de investitie'!C6+'Costuri de investitie'!C7+'Costuri de investitie'!C13</f>
        <v>60200000</v>
      </c>
    </row>
    <row r="14" spans="1:2" x14ac:dyDescent="0.25">
      <c r="A14" s="1" t="s">
        <v>140</v>
      </c>
      <c r="B14" s="46">
        <v>0.65</v>
      </c>
    </row>
    <row r="15" spans="1:2" x14ac:dyDescent="0.25">
      <c r="A15" s="1" t="s">
        <v>141</v>
      </c>
      <c r="B15" s="4">
        <f>B13*B14</f>
        <v>39130000</v>
      </c>
    </row>
    <row r="17" spans="1:2" ht="13" x14ac:dyDescent="0.3">
      <c r="A17" s="54" t="s">
        <v>143</v>
      </c>
      <c r="B17" s="55">
        <f>IF(B11&gt;B15,B15,B11)</f>
        <v>39130000</v>
      </c>
    </row>
    <row r="20" spans="1:2" x14ac:dyDescent="0.25">
      <c r="A20" s="1" t="s">
        <v>127</v>
      </c>
      <c r="B20" s="45">
        <f>WACC!B12</f>
        <v>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5DECB-D8EB-4950-B90F-0F75D0228B58}">
  <dimension ref="A2:AB77"/>
  <sheetViews>
    <sheetView zoomScaleNormal="100" workbookViewId="0">
      <selection activeCell="A72" sqref="A72:H74"/>
    </sheetView>
  </sheetViews>
  <sheetFormatPr defaultRowHeight="12.5" x14ac:dyDescent="0.25"/>
  <cols>
    <col min="1" max="1" width="49.54296875" style="1" customWidth="1"/>
    <col min="2" max="2" width="12.26953125" style="1" customWidth="1"/>
    <col min="3" max="3" width="23.08984375" style="1" customWidth="1"/>
    <col min="4" max="6" width="12.453125" style="1" bestFit="1" customWidth="1"/>
    <col min="7" max="7" width="14.90625" style="1" customWidth="1"/>
    <col min="8" max="28" width="12.453125" style="1" bestFit="1" customWidth="1"/>
    <col min="29" max="16384" width="8.7265625" style="1"/>
  </cols>
  <sheetData>
    <row r="2" spans="1:28" ht="13" x14ac:dyDescent="0.3">
      <c r="A2" s="2"/>
    </row>
    <row r="3" spans="1:28" ht="13" x14ac:dyDescent="0.3">
      <c r="A3" s="2" t="s">
        <v>69</v>
      </c>
    </row>
    <row r="4" spans="1:28" ht="13" x14ac:dyDescent="0.3">
      <c r="A4" s="2"/>
      <c r="B4" s="49">
        <v>2023</v>
      </c>
      <c r="C4" s="49"/>
      <c r="D4" s="1">
        <v>2024</v>
      </c>
      <c r="E4" s="1">
        <f>D4+1</f>
        <v>2025</v>
      </c>
      <c r="F4" s="1">
        <f t="shared" ref="F4:AA4" si="0">E4+1</f>
        <v>2026</v>
      </c>
      <c r="G4" s="1">
        <f t="shared" si="0"/>
        <v>2027</v>
      </c>
      <c r="H4" s="1">
        <f t="shared" si="0"/>
        <v>2028</v>
      </c>
      <c r="I4" s="1">
        <f t="shared" si="0"/>
        <v>2029</v>
      </c>
      <c r="J4" s="1">
        <f t="shared" si="0"/>
        <v>2030</v>
      </c>
      <c r="K4" s="1">
        <f t="shared" si="0"/>
        <v>2031</v>
      </c>
      <c r="L4" s="1">
        <f t="shared" si="0"/>
        <v>2032</v>
      </c>
      <c r="M4" s="1">
        <f t="shared" si="0"/>
        <v>2033</v>
      </c>
      <c r="N4" s="1">
        <f t="shared" si="0"/>
        <v>2034</v>
      </c>
      <c r="O4" s="1">
        <f t="shared" si="0"/>
        <v>2035</v>
      </c>
      <c r="P4" s="1">
        <f t="shared" si="0"/>
        <v>2036</v>
      </c>
      <c r="Q4" s="1">
        <f t="shared" si="0"/>
        <v>2037</v>
      </c>
      <c r="R4" s="1">
        <f t="shared" si="0"/>
        <v>2038</v>
      </c>
      <c r="S4" s="1">
        <f t="shared" si="0"/>
        <v>2039</v>
      </c>
      <c r="T4" s="1">
        <f t="shared" si="0"/>
        <v>2040</v>
      </c>
      <c r="U4" s="1">
        <f t="shared" si="0"/>
        <v>2041</v>
      </c>
      <c r="V4" s="1">
        <f t="shared" si="0"/>
        <v>2042</v>
      </c>
      <c r="W4" s="1">
        <f t="shared" si="0"/>
        <v>2043</v>
      </c>
      <c r="X4" s="1">
        <f t="shared" si="0"/>
        <v>2044</v>
      </c>
      <c r="Y4" s="1">
        <f t="shared" si="0"/>
        <v>2045</v>
      </c>
      <c r="Z4" s="1">
        <f t="shared" si="0"/>
        <v>2046</v>
      </c>
      <c r="AA4" s="1">
        <f t="shared" si="0"/>
        <v>2047</v>
      </c>
      <c r="AB4" s="1">
        <f t="shared" ref="AB4" si="1">AA4+1</f>
        <v>2048</v>
      </c>
    </row>
    <row r="5" spans="1:28" ht="13" x14ac:dyDescent="0.3">
      <c r="A5" s="5"/>
      <c r="B5" s="21" t="s">
        <v>11</v>
      </c>
      <c r="C5" s="21" t="s">
        <v>10</v>
      </c>
    </row>
    <row r="6" spans="1:28" ht="15.5" customHeight="1" x14ac:dyDescent="0.3">
      <c r="A6" s="22" t="s">
        <v>70</v>
      </c>
      <c r="B6" s="33">
        <v>10000000</v>
      </c>
      <c r="C6" s="23">
        <f>B6*(1+5.6%)</f>
        <v>10560000</v>
      </c>
      <c r="D6" s="28">
        <f>C6</f>
        <v>10560000</v>
      </c>
      <c r="E6" s="28">
        <f t="shared" ref="E6:AA6" si="2">D6</f>
        <v>10560000</v>
      </c>
      <c r="F6" s="28">
        <f t="shared" si="2"/>
        <v>10560000</v>
      </c>
      <c r="G6" s="28">
        <f t="shared" si="2"/>
        <v>10560000</v>
      </c>
      <c r="H6" s="28">
        <f t="shared" si="2"/>
        <v>10560000</v>
      </c>
      <c r="I6" s="28">
        <f t="shared" si="2"/>
        <v>10560000</v>
      </c>
      <c r="J6" s="28">
        <f t="shared" si="2"/>
        <v>10560000</v>
      </c>
      <c r="K6" s="28">
        <f t="shared" si="2"/>
        <v>10560000</v>
      </c>
      <c r="L6" s="28">
        <f t="shared" si="2"/>
        <v>10560000</v>
      </c>
      <c r="M6" s="28">
        <f t="shared" si="2"/>
        <v>10560000</v>
      </c>
      <c r="N6" s="28">
        <f t="shared" si="2"/>
        <v>10560000</v>
      </c>
      <c r="O6" s="28">
        <f t="shared" si="2"/>
        <v>10560000</v>
      </c>
      <c r="P6" s="28">
        <f t="shared" si="2"/>
        <v>10560000</v>
      </c>
      <c r="Q6" s="28">
        <f t="shared" si="2"/>
        <v>10560000</v>
      </c>
      <c r="R6" s="28">
        <f t="shared" si="2"/>
        <v>10560000</v>
      </c>
      <c r="S6" s="28">
        <f t="shared" si="2"/>
        <v>10560000</v>
      </c>
      <c r="T6" s="28">
        <f t="shared" si="2"/>
        <v>10560000</v>
      </c>
      <c r="U6" s="28">
        <f t="shared" si="2"/>
        <v>10560000</v>
      </c>
      <c r="V6" s="28">
        <f t="shared" si="2"/>
        <v>10560000</v>
      </c>
      <c r="W6" s="28">
        <f t="shared" si="2"/>
        <v>10560000</v>
      </c>
      <c r="X6" s="28">
        <f t="shared" si="2"/>
        <v>10560000</v>
      </c>
      <c r="Y6" s="28">
        <f t="shared" si="2"/>
        <v>10560000</v>
      </c>
      <c r="Z6" s="28">
        <f t="shared" si="2"/>
        <v>10560000</v>
      </c>
      <c r="AA6" s="28">
        <f t="shared" si="2"/>
        <v>10560000</v>
      </c>
      <c r="AB6" s="28">
        <f t="shared" ref="AB6" si="3">AA6</f>
        <v>10560000</v>
      </c>
    </row>
    <row r="8" spans="1:28" ht="13" x14ac:dyDescent="0.3">
      <c r="A8" s="5" t="s">
        <v>71</v>
      </c>
      <c r="B8" s="21"/>
      <c r="C8" s="21"/>
    </row>
    <row r="10" spans="1:28" ht="13" x14ac:dyDescent="0.3">
      <c r="A10" s="2" t="s">
        <v>72</v>
      </c>
      <c r="B10" s="3" t="s">
        <v>12</v>
      </c>
      <c r="C10" s="3" t="s">
        <v>13</v>
      </c>
    </row>
    <row r="11" spans="1:28" ht="13" x14ac:dyDescent="0.3">
      <c r="A11" s="5" t="s">
        <v>73</v>
      </c>
    </row>
    <row r="12" spans="1:28" ht="13" x14ac:dyDescent="0.3">
      <c r="A12" s="41" t="s">
        <v>0</v>
      </c>
      <c r="B12" s="32">
        <v>1</v>
      </c>
      <c r="C12" s="29">
        <f>B12*(1+5.6%)</f>
        <v>1.056</v>
      </c>
      <c r="D12" s="30">
        <f>C12</f>
        <v>1.056</v>
      </c>
      <c r="E12" s="30">
        <f t="shared" ref="E12:Z12" si="4">D12</f>
        <v>1.056</v>
      </c>
      <c r="F12" s="30">
        <f t="shared" si="4"/>
        <v>1.056</v>
      </c>
      <c r="G12" s="30">
        <f t="shared" si="4"/>
        <v>1.056</v>
      </c>
      <c r="H12" s="30">
        <f t="shared" si="4"/>
        <v>1.056</v>
      </c>
      <c r="I12" s="30">
        <f t="shared" si="4"/>
        <v>1.056</v>
      </c>
      <c r="J12" s="30">
        <f t="shared" si="4"/>
        <v>1.056</v>
      </c>
      <c r="K12" s="30">
        <f t="shared" si="4"/>
        <v>1.056</v>
      </c>
      <c r="L12" s="30">
        <f t="shared" si="4"/>
        <v>1.056</v>
      </c>
      <c r="M12" s="30">
        <f t="shared" si="4"/>
        <v>1.056</v>
      </c>
      <c r="N12" s="30">
        <f t="shared" si="4"/>
        <v>1.056</v>
      </c>
      <c r="O12" s="30">
        <f t="shared" si="4"/>
        <v>1.056</v>
      </c>
      <c r="P12" s="30">
        <f t="shared" si="4"/>
        <v>1.056</v>
      </c>
      <c r="Q12" s="30">
        <f t="shared" si="4"/>
        <v>1.056</v>
      </c>
      <c r="R12" s="30">
        <f t="shared" si="4"/>
        <v>1.056</v>
      </c>
      <c r="S12" s="30">
        <f t="shared" si="4"/>
        <v>1.056</v>
      </c>
      <c r="T12" s="30">
        <f t="shared" si="4"/>
        <v>1.056</v>
      </c>
      <c r="U12" s="30">
        <f t="shared" si="4"/>
        <v>1.056</v>
      </c>
      <c r="V12" s="30">
        <f t="shared" si="4"/>
        <v>1.056</v>
      </c>
      <c r="W12" s="30">
        <f t="shared" si="4"/>
        <v>1.056</v>
      </c>
      <c r="X12" s="30">
        <f t="shared" si="4"/>
        <v>1.056</v>
      </c>
      <c r="Y12" s="30">
        <f t="shared" si="4"/>
        <v>1.056</v>
      </c>
      <c r="Z12" s="30">
        <f t="shared" si="4"/>
        <v>1.056</v>
      </c>
      <c r="AA12" s="30">
        <f t="shared" ref="AA12:AB16" si="5">Z12</f>
        <v>1.056</v>
      </c>
      <c r="AB12" s="30">
        <f t="shared" si="5"/>
        <v>1.056</v>
      </c>
    </row>
    <row r="13" spans="1:28" ht="13" x14ac:dyDescent="0.3">
      <c r="A13" s="41" t="s">
        <v>1</v>
      </c>
      <c r="B13" s="32">
        <v>1.5</v>
      </c>
      <c r="C13" s="29">
        <f t="shared" ref="C13:C16" si="6">B13*(1+5.6%)</f>
        <v>1.5840000000000001</v>
      </c>
      <c r="D13" s="30">
        <f>C13</f>
        <v>1.5840000000000001</v>
      </c>
      <c r="E13" s="30">
        <f t="shared" ref="E13:Z13" si="7">D13</f>
        <v>1.5840000000000001</v>
      </c>
      <c r="F13" s="30">
        <f t="shared" si="7"/>
        <v>1.5840000000000001</v>
      </c>
      <c r="G13" s="30">
        <f t="shared" si="7"/>
        <v>1.5840000000000001</v>
      </c>
      <c r="H13" s="30">
        <f t="shared" si="7"/>
        <v>1.5840000000000001</v>
      </c>
      <c r="I13" s="30">
        <f t="shared" si="7"/>
        <v>1.5840000000000001</v>
      </c>
      <c r="J13" s="30">
        <f t="shared" si="7"/>
        <v>1.5840000000000001</v>
      </c>
      <c r="K13" s="30">
        <f t="shared" si="7"/>
        <v>1.5840000000000001</v>
      </c>
      <c r="L13" s="30">
        <f t="shared" si="7"/>
        <v>1.5840000000000001</v>
      </c>
      <c r="M13" s="30">
        <f t="shared" si="7"/>
        <v>1.5840000000000001</v>
      </c>
      <c r="N13" s="30">
        <f t="shared" si="7"/>
        <v>1.5840000000000001</v>
      </c>
      <c r="O13" s="30">
        <f t="shared" si="7"/>
        <v>1.5840000000000001</v>
      </c>
      <c r="P13" s="30">
        <f t="shared" si="7"/>
        <v>1.5840000000000001</v>
      </c>
      <c r="Q13" s="30">
        <f t="shared" si="7"/>
        <v>1.5840000000000001</v>
      </c>
      <c r="R13" s="30">
        <f t="shared" si="7"/>
        <v>1.5840000000000001</v>
      </c>
      <c r="S13" s="30">
        <f t="shared" si="7"/>
        <v>1.5840000000000001</v>
      </c>
      <c r="T13" s="30">
        <f t="shared" si="7"/>
        <v>1.5840000000000001</v>
      </c>
      <c r="U13" s="30">
        <f t="shared" si="7"/>
        <v>1.5840000000000001</v>
      </c>
      <c r="V13" s="30">
        <f t="shared" si="7"/>
        <v>1.5840000000000001</v>
      </c>
      <c r="W13" s="30">
        <f t="shared" si="7"/>
        <v>1.5840000000000001</v>
      </c>
      <c r="X13" s="30">
        <f t="shared" si="7"/>
        <v>1.5840000000000001</v>
      </c>
      <c r="Y13" s="30">
        <f t="shared" si="7"/>
        <v>1.5840000000000001</v>
      </c>
      <c r="Z13" s="30">
        <f t="shared" si="7"/>
        <v>1.5840000000000001</v>
      </c>
      <c r="AA13" s="30">
        <f t="shared" si="5"/>
        <v>1.5840000000000001</v>
      </c>
      <c r="AB13" s="30">
        <f t="shared" si="5"/>
        <v>1.5840000000000001</v>
      </c>
    </row>
    <row r="14" spans="1:28" ht="13" x14ac:dyDescent="0.3">
      <c r="A14" s="41" t="s">
        <v>2</v>
      </c>
      <c r="B14" s="32">
        <v>2.5</v>
      </c>
      <c r="C14" s="29">
        <f t="shared" si="6"/>
        <v>2.64</v>
      </c>
      <c r="D14" s="30">
        <f>C14</f>
        <v>2.64</v>
      </c>
      <c r="E14" s="30">
        <f t="shared" ref="E14:Z14" si="8">D14</f>
        <v>2.64</v>
      </c>
      <c r="F14" s="30">
        <f t="shared" si="8"/>
        <v>2.64</v>
      </c>
      <c r="G14" s="30">
        <f t="shared" si="8"/>
        <v>2.64</v>
      </c>
      <c r="H14" s="30">
        <f t="shared" si="8"/>
        <v>2.64</v>
      </c>
      <c r="I14" s="30">
        <f t="shared" si="8"/>
        <v>2.64</v>
      </c>
      <c r="J14" s="30">
        <f t="shared" si="8"/>
        <v>2.64</v>
      </c>
      <c r="K14" s="30">
        <f t="shared" si="8"/>
        <v>2.64</v>
      </c>
      <c r="L14" s="30">
        <f t="shared" si="8"/>
        <v>2.64</v>
      </c>
      <c r="M14" s="30">
        <f t="shared" si="8"/>
        <v>2.64</v>
      </c>
      <c r="N14" s="30">
        <f t="shared" si="8"/>
        <v>2.64</v>
      </c>
      <c r="O14" s="30">
        <f t="shared" si="8"/>
        <v>2.64</v>
      </c>
      <c r="P14" s="30">
        <f t="shared" si="8"/>
        <v>2.64</v>
      </c>
      <c r="Q14" s="30">
        <f t="shared" si="8"/>
        <v>2.64</v>
      </c>
      <c r="R14" s="30">
        <f t="shared" si="8"/>
        <v>2.64</v>
      </c>
      <c r="S14" s="30">
        <f t="shared" si="8"/>
        <v>2.64</v>
      </c>
      <c r="T14" s="30">
        <f t="shared" si="8"/>
        <v>2.64</v>
      </c>
      <c r="U14" s="30">
        <f t="shared" si="8"/>
        <v>2.64</v>
      </c>
      <c r="V14" s="30">
        <f t="shared" si="8"/>
        <v>2.64</v>
      </c>
      <c r="W14" s="30">
        <f t="shared" si="8"/>
        <v>2.64</v>
      </c>
      <c r="X14" s="30">
        <f t="shared" si="8"/>
        <v>2.64</v>
      </c>
      <c r="Y14" s="30">
        <f t="shared" si="8"/>
        <v>2.64</v>
      </c>
      <c r="Z14" s="30">
        <f t="shared" si="8"/>
        <v>2.64</v>
      </c>
      <c r="AA14" s="30">
        <f t="shared" si="5"/>
        <v>2.64</v>
      </c>
      <c r="AB14" s="30">
        <f t="shared" si="5"/>
        <v>2.64</v>
      </c>
    </row>
    <row r="15" spans="1:28" ht="13" x14ac:dyDescent="0.3">
      <c r="A15" s="41" t="s">
        <v>48</v>
      </c>
      <c r="B15" s="32">
        <v>0</v>
      </c>
      <c r="C15" s="29">
        <f t="shared" si="6"/>
        <v>0</v>
      </c>
      <c r="D15" s="30">
        <f>C15</f>
        <v>0</v>
      </c>
      <c r="E15" s="30">
        <f t="shared" ref="E15:Z15" si="9">D15</f>
        <v>0</v>
      </c>
      <c r="F15" s="30">
        <f t="shared" si="9"/>
        <v>0</v>
      </c>
      <c r="G15" s="30">
        <f t="shared" si="9"/>
        <v>0</v>
      </c>
      <c r="H15" s="30">
        <f t="shared" si="9"/>
        <v>0</v>
      </c>
      <c r="I15" s="30">
        <f t="shared" si="9"/>
        <v>0</v>
      </c>
      <c r="J15" s="30">
        <f t="shared" si="9"/>
        <v>0</v>
      </c>
      <c r="K15" s="30">
        <f t="shared" si="9"/>
        <v>0</v>
      </c>
      <c r="L15" s="30">
        <f t="shared" si="9"/>
        <v>0</v>
      </c>
      <c r="M15" s="30">
        <f t="shared" si="9"/>
        <v>0</v>
      </c>
      <c r="N15" s="30">
        <f t="shared" si="9"/>
        <v>0</v>
      </c>
      <c r="O15" s="30">
        <f t="shared" si="9"/>
        <v>0</v>
      </c>
      <c r="P15" s="30">
        <f t="shared" si="9"/>
        <v>0</v>
      </c>
      <c r="Q15" s="30">
        <f t="shared" si="9"/>
        <v>0</v>
      </c>
      <c r="R15" s="30">
        <f t="shared" si="9"/>
        <v>0</v>
      </c>
      <c r="S15" s="30">
        <f t="shared" si="9"/>
        <v>0</v>
      </c>
      <c r="T15" s="30">
        <f t="shared" si="9"/>
        <v>0</v>
      </c>
      <c r="U15" s="30">
        <f t="shared" si="9"/>
        <v>0</v>
      </c>
      <c r="V15" s="30">
        <f t="shared" si="9"/>
        <v>0</v>
      </c>
      <c r="W15" s="30">
        <f t="shared" si="9"/>
        <v>0</v>
      </c>
      <c r="X15" s="30">
        <f t="shared" si="9"/>
        <v>0</v>
      </c>
      <c r="Y15" s="30">
        <f t="shared" si="9"/>
        <v>0</v>
      </c>
      <c r="Z15" s="30">
        <f t="shared" si="9"/>
        <v>0</v>
      </c>
      <c r="AA15" s="30">
        <f t="shared" si="5"/>
        <v>0</v>
      </c>
      <c r="AB15" s="30">
        <f t="shared" si="5"/>
        <v>0</v>
      </c>
    </row>
    <row r="16" spans="1:28" ht="13" x14ac:dyDescent="0.3">
      <c r="A16" s="41" t="s">
        <v>49</v>
      </c>
      <c r="B16" s="32">
        <v>0</v>
      </c>
      <c r="C16" s="29">
        <f t="shared" si="6"/>
        <v>0</v>
      </c>
      <c r="D16" s="30">
        <f>C16</f>
        <v>0</v>
      </c>
      <c r="E16" s="30">
        <f t="shared" ref="E16:Z16" si="10">D16</f>
        <v>0</v>
      </c>
      <c r="F16" s="30">
        <f t="shared" si="10"/>
        <v>0</v>
      </c>
      <c r="G16" s="30">
        <f t="shared" si="10"/>
        <v>0</v>
      </c>
      <c r="H16" s="30">
        <f t="shared" si="10"/>
        <v>0</v>
      </c>
      <c r="I16" s="30">
        <f t="shared" si="10"/>
        <v>0</v>
      </c>
      <c r="J16" s="30">
        <f t="shared" si="10"/>
        <v>0</v>
      </c>
      <c r="K16" s="30">
        <f t="shared" si="10"/>
        <v>0</v>
      </c>
      <c r="L16" s="30">
        <f t="shared" si="10"/>
        <v>0</v>
      </c>
      <c r="M16" s="30">
        <f t="shared" si="10"/>
        <v>0</v>
      </c>
      <c r="N16" s="30">
        <f t="shared" si="10"/>
        <v>0</v>
      </c>
      <c r="O16" s="30">
        <f t="shared" si="10"/>
        <v>0</v>
      </c>
      <c r="P16" s="30">
        <f t="shared" si="10"/>
        <v>0</v>
      </c>
      <c r="Q16" s="30">
        <f t="shared" si="10"/>
        <v>0</v>
      </c>
      <c r="R16" s="30">
        <f t="shared" si="10"/>
        <v>0</v>
      </c>
      <c r="S16" s="30">
        <f t="shared" si="10"/>
        <v>0</v>
      </c>
      <c r="T16" s="30">
        <f t="shared" si="10"/>
        <v>0</v>
      </c>
      <c r="U16" s="30">
        <f t="shared" si="10"/>
        <v>0</v>
      </c>
      <c r="V16" s="30">
        <f t="shared" si="10"/>
        <v>0</v>
      </c>
      <c r="W16" s="30">
        <f t="shared" si="10"/>
        <v>0</v>
      </c>
      <c r="X16" s="30">
        <f t="shared" si="10"/>
        <v>0</v>
      </c>
      <c r="Y16" s="30">
        <f t="shared" si="10"/>
        <v>0</v>
      </c>
      <c r="Z16" s="30">
        <f t="shared" si="10"/>
        <v>0</v>
      </c>
      <c r="AA16" s="30">
        <f t="shared" si="5"/>
        <v>0</v>
      </c>
      <c r="AB16" s="30">
        <f t="shared" si="5"/>
        <v>0</v>
      </c>
    </row>
    <row r="17" spans="1:28" x14ac:dyDescent="0.25">
      <c r="D17" s="27"/>
      <c r="E17" s="27"/>
      <c r="F17" s="27"/>
      <c r="G17" s="27"/>
      <c r="H17" s="27"/>
      <c r="I17" s="27"/>
      <c r="J17" s="27"/>
      <c r="K17" s="27"/>
      <c r="L17" s="27"/>
      <c r="M17" s="27"/>
      <c r="N17" s="27"/>
      <c r="O17" s="27"/>
      <c r="P17" s="27"/>
      <c r="Q17" s="27"/>
      <c r="R17" s="27"/>
      <c r="S17" s="27"/>
      <c r="T17" s="27"/>
      <c r="U17" s="27"/>
      <c r="V17" s="27"/>
      <c r="W17" s="27"/>
      <c r="X17" s="27"/>
      <c r="Y17" s="27"/>
      <c r="Z17" s="27"/>
      <c r="AA17" s="27"/>
      <c r="AB17" s="27"/>
    </row>
    <row r="18" spans="1:28" ht="13" x14ac:dyDescent="0.3">
      <c r="A18" s="5" t="s">
        <v>74</v>
      </c>
    </row>
    <row r="19" spans="1:28" ht="13" x14ac:dyDescent="0.3">
      <c r="A19" s="41" t="s">
        <v>0</v>
      </c>
      <c r="B19" s="34">
        <v>1</v>
      </c>
      <c r="C19" s="26">
        <f>B19*(1+5.6%)</f>
        <v>1.056</v>
      </c>
      <c r="D19" s="31">
        <f>C19</f>
        <v>1.056</v>
      </c>
      <c r="E19" s="31">
        <f t="shared" ref="E19:Z19" si="11">D19</f>
        <v>1.056</v>
      </c>
      <c r="F19" s="31">
        <f t="shared" si="11"/>
        <v>1.056</v>
      </c>
      <c r="G19" s="31">
        <f t="shared" si="11"/>
        <v>1.056</v>
      </c>
      <c r="H19" s="31">
        <f t="shared" si="11"/>
        <v>1.056</v>
      </c>
      <c r="I19" s="31">
        <f t="shared" si="11"/>
        <v>1.056</v>
      </c>
      <c r="J19" s="31">
        <f t="shared" si="11"/>
        <v>1.056</v>
      </c>
      <c r="K19" s="31">
        <f t="shared" si="11"/>
        <v>1.056</v>
      </c>
      <c r="L19" s="31">
        <f t="shared" si="11"/>
        <v>1.056</v>
      </c>
      <c r="M19" s="31">
        <f t="shared" si="11"/>
        <v>1.056</v>
      </c>
      <c r="N19" s="31">
        <f t="shared" si="11"/>
        <v>1.056</v>
      </c>
      <c r="O19" s="31">
        <f t="shared" si="11"/>
        <v>1.056</v>
      </c>
      <c r="P19" s="31">
        <f t="shared" si="11"/>
        <v>1.056</v>
      </c>
      <c r="Q19" s="31">
        <f t="shared" si="11"/>
        <v>1.056</v>
      </c>
      <c r="R19" s="31">
        <f t="shared" si="11"/>
        <v>1.056</v>
      </c>
      <c r="S19" s="31">
        <f t="shared" si="11"/>
        <v>1.056</v>
      </c>
      <c r="T19" s="31">
        <f t="shared" si="11"/>
        <v>1.056</v>
      </c>
      <c r="U19" s="31">
        <f t="shared" si="11"/>
        <v>1.056</v>
      </c>
      <c r="V19" s="31">
        <f t="shared" si="11"/>
        <v>1.056</v>
      </c>
      <c r="W19" s="31">
        <f t="shared" si="11"/>
        <v>1.056</v>
      </c>
      <c r="X19" s="31">
        <f t="shared" si="11"/>
        <v>1.056</v>
      </c>
      <c r="Y19" s="31">
        <f t="shared" si="11"/>
        <v>1.056</v>
      </c>
      <c r="Z19" s="31">
        <f t="shared" si="11"/>
        <v>1.056</v>
      </c>
      <c r="AA19" s="31">
        <f t="shared" ref="AA19:AB23" si="12">Z19</f>
        <v>1.056</v>
      </c>
      <c r="AB19" s="31">
        <f t="shared" si="12"/>
        <v>1.056</v>
      </c>
    </row>
    <row r="20" spans="1:28" ht="13" x14ac:dyDescent="0.3">
      <c r="A20" s="41" t="s">
        <v>1</v>
      </c>
      <c r="B20" s="34">
        <v>1.5</v>
      </c>
      <c r="C20" s="26">
        <f t="shared" ref="C20:C23" si="13">B20*(1+5.6%)</f>
        <v>1.5840000000000001</v>
      </c>
      <c r="D20" s="31">
        <f>C20</f>
        <v>1.5840000000000001</v>
      </c>
      <c r="E20" s="31">
        <f t="shared" ref="E20:Z20" si="14">D20</f>
        <v>1.5840000000000001</v>
      </c>
      <c r="F20" s="31">
        <f t="shared" si="14"/>
        <v>1.5840000000000001</v>
      </c>
      <c r="G20" s="31">
        <f t="shared" si="14"/>
        <v>1.5840000000000001</v>
      </c>
      <c r="H20" s="31">
        <f t="shared" si="14"/>
        <v>1.5840000000000001</v>
      </c>
      <c r="I20" s="31">
        <f t="shared" si="14"/>
        <v>1.5840000000000001</v>
      </c>
      <c r="J20" s="31">
        <f t="shared" si="14"/>
        <v>1.5840000000000001</v>
      </c>
      <c r="K20" s="31">
        <f t="shared" si="14"/>
        <v>1.5840000000000001</v>
      </c>
      <c r="L20" s="31">
        <f t="shared" si="14"/>
        <v>1.5840000000000001</v>
      </c>
      <c r="M20" s="31">
        <f t="shared" si="14"/>
        <v>1.5840000000000001</v>
      </c>
      <c r="N20" s="31">
        <f t="shared" si="14"/>
        <v>1.5840000000000001</v>
      </c>
      <c r="O20" s="31">
        <f t="shared" si="14"/>
        <v>1.5840000000000001</v>
      </c>
      <c r="P20" s="31">
        <f t="shared" si="14"/>
        <v>1.5840000000000001</v>
      </c>
      <c r="Q20" s="31">
        <f t="shared" si="14"/>
        <v>1.5840000000000001</v>
      </c>
      <c r="R20" s="31">
        <f t="shared" si="14"/>
        <v>1.5840000000000001</v>
      </c>
      <c r="S20" s="31">
        <f t="shared" si="14"/>
        <v>1.5840000000000001</v>
      </c>
      <c r="T20" s="31">
        <f t="shared" si="14"/>
        <v>1.5840000000000001</v>
      </c>
      <c r="U20" s="31">
        <f t="shared" si="14"/>
        <v>1.5840000000000001</v>
      </c>
      <c r="V20" s="31">
        <f t="shared" si="14"/>
        <v>1.5840000000000001</v>
      </c>
      <c r="W20" s="31">
        <f t="shared" si="14"/>
        <v>1.5840000000000001</v>
      </c>
      <c r="X20" s="31">
        <f t="shared" si="14"/>
        <v>1.5840000000000001</v>
      </c>
      <c r="Y20" s="31">
        <f t="shared" si="14"/>
        <v>1.5840000000000001</v>
      </c>
      <c r="Z20" s="31">
        <f t="shared" si="14"/>
        <v>1.5840000000000001</v>
      </c>
      <c r="AA20" s="31">
        <f t="shared" si="12"/>
        <v>1.5840000000000001</v>
      </c>
      <c r="AB20" s="31">
        <f t="shared" si="12"/>
        <v>1.5840000000000001</v>
      </c>
    </row>
    <row r="21" spans="1:28" ht="13" x14ac:dyDescent="0.3">
      <c r="A21" s="41" t="s">
        <v>2</v>
      </c>
      <c r="B21" s="34">
        <v>2.5</v>
      </c>
      <c r="C21" s="26">
        <f t="shared" si="13"/>
        <v>2.64</v>
      </c>
      <c r="D21" s="31">
        <f>C21</f>
        <v>2.64</v>
      </c>
      <c r="E21" s="31">
        <f t="shared" ref="E21:Z21" si="15">D21</f>
        <v>2.64</v>
      </c>
      <c r="F21" s="31">
        <f t="shared" si="15"/>
        <v>2.64</v>
      </c>
      <c r="G21" s="31">
        <f t="shared" si="15"/>
        <v>2.64</v>
      </c>
      <c r="H21" s="31">
        <f t="shared" si="15"/>
        <v>2.64</v>
      </c>
      <c r="I21" s="31">
        <f t="shared" si="15"/>
        <v>2.64</v>
      </c>
      <c r="J21" s="31">
        <f t="shared" si="15"/>
        <v>2.64</v>
      </c>
      <c r="K21" s="31">
        <f t="shared" si="15"/>
        <v>2.64</v>
      </c>
      <c r="L21" s="31">
        <f t="shared" si="15"/>
        <v>2.64</v>
      </c>
      <c r="M21" s="31">
        <f t="shared" si="15"/>
        <v>2.64</v>
      </c>
      <c r="N21" s="31">
        <f t="shared" si="15"/>
        <v>2.64</v>
      </c>
      <c r="O21" s="31">
        <f t="shared" si="15"/>
        <v>2.64</v>
      </c>
      <c r="P21" s="31">
        <f t="shared" si="15"/>
        <v>2.64</v>
      </c>
      <c r="Q21" s="31">
        <f t="shared" si="15"/>
        <v>2.64</v>
      </c>
      <c r="R21" s="31">
        <f t="shared" si="15"/>
        <v>2.64</v>
      </c>
      <c r="S21" s="31">
        <f t="shared" si="15"/>
        <v>2.64</v>
      </c>
      <c r="T21" s="31">
        <f t="shared" si="15"/>
        <v>2.64</v>
      </c>
      <c r="U21" s="31">
        <f t="shared" si="15"/>
        <v>2.64</v>
      </c>
      <c r="V21" s="31">
        <f t="shared" si="15"/>
        <v>2.64</v>
      </c>
      <c r="W21" s="31">
        <f t="shared" si="15"/>
        <v>2.64</v>
      </c>
      <c r="X21" s="31">
        <f t="shared" si="15"/>
        <v>2.64</v>
      </c>
      <c r="Y21" s="31">
        <f t="shared" si="15"/>
        <v>2.64</v>
      </c>
      <c r="Z21" s="31">
        <f t="shared" si="15"/>
        <v>2.64</v>
      </c>
      <c r="AA21" s="31">
        <f t="shared" si="12"/>
        <v>2.64</v>
      </c>
      <c r="AB21" s="31">
        <f t="shared" si="12"/>
        <v>2.64</v>
      </c>
    </row>
    <row r="22" spans="1:28" ht="13" x14ac:dyDescent="0.3">
      <c r="A22" s="41" t="s">
        <v>48</v>
      </c>
      <c r="B22" s="34">
        <v>0</v>
      </c>
      <c r="C22" s="26">
        <f t="shared" si="13"/>
        <v>0</v>
      </c>
      <c r="D22" s="31">
        <f>C22</f>
        <v>0</v>
      </c>
      <c r="E22" s="31">
        <f t="shared" ref="E22:Z22" si="16">D22</f>
        <v>0</v>
      </c>
      <c r="F22" s="31">
        <f t="shared" si="16"/>
        <v>0</v>
      </c>
      <c r="G22" s="31">
        <f t="shared" si="16"/>
        <v>0</v>
      </c>
      <c r="H22" s="31">
        <f t="shared" si="16"/>
        <v>0</v>
      </c>
      <c r="I22" s="31">
        <f t="shared" si="16"/>
        <v>0</v>
      </c>
      <c r="J22" s="31">
        <f t="shared" si="16"/>
        <v>0</v>
      </c>
      <c r="K22" s="31">
        <f t="shared" si="16"/>
        <v>0</v>
      </c>
      <c r="L22" s="31">
        <f t="shared" si="16"/>
        <v>0</v>
      </c>
      <c r="M22" s="31">
        <f t="shared" si="16"/>
        <v>0</v>
      </c>
      <c r="N22" s="31">
        <f t="shared" si="16"/>
        <v>0</v>
      </c>
      <c r="O22" s="31">
        <f t="shared" si="16"/>
        <v>0</v>
      </c>
      <c r="P22" s="31">
        <f t="shared" si="16"/>
        <v>0</v>
      </c>
      <c r="Q22" s="31">
        <f t="shared" si="16"/>
        <v>0</v>
      </c>
      <c r="R22" s="31">
        <f t="shared" si="16"/>
        <v>0</v>
      </c>
      <c r="S22" s="31">
        <f t="shared" si="16"/>
        <v>0</v>
      </c>
      <c r="T22" s="31">
        <f t="shared" si="16"/>
        <v>0</v>
      </c>
      <c r="U22" s="31">
        <f t="shared" si="16"/>
        <v>0</v>
      </c>
      <c r="V22" s="31">
        <f t="shared" si="16"/>
        <v>0</v>
      </c>
      <c r="W22" s="31">
        <f t="shared" si="16"/>
        <v>0</v>
      </c>
      <c r="X22" s="31">
        <f t="shared" si="16"/>
        <v>0</v>
      </c>
      <c r="Y22" s="31">
        <f t="shared" si="16"/>
        <v>0</v>
      </c>
      <c r="Z22" s="31">
        <f t="shared" si="16"/>
        <v>0</v>
      </c>
      <c r="AA22" s="31">
        <f t="shared" si="12"/>
        <v>0</v>
      </c>
      <c r="AB22" s="31">
        <f t="shared" si="12"/>
        <v>0</v>
      </c>
    </row>
    <row r="23" spans="1:28" ht="13" x14ac:dyDescent="0.3">
      <c r="A23" s="41" t="s">
        <v>49</v>
      </c>
      <c r="B23" s="34">
        <v>0</v>
      </c>
      <c r="C23" s="26">
        <f t="shared" si="13"/>
        <v>0</v>
      </c>
      <c r="D23" s="31">
        <f>C23</f>
        <v>0</v>
      </c>
      <c r="E23" s="31">
        <f t="shared" ref="E23:Z23" si="17">D23</f>
        <v>0</v>
      </c>
      <c r="F23" s="31">
        <f t="shared" si="17"/>
        <v>0</v>
      </c>
      <c r="G23" s="31">
        <f t="shared" si="17"/>
        <v>0</v>
      </c>
      <c r="H23" s="31">
        <f t="shared" si="17"/>
        <v>0</v>
      </c>
      <c r="I23" s="31">
        <f t="shared" si="17"/>
        <v>0</v>
      </c>
      <c r="J23" s="31">
        <f t="shared" si="17"/>
        <v>0</v>
      </c>
      <c r="K23" s="31">
        <f t="shared" si="17"/>
        <v>0</v>
      </c>
      <c r="L23" s="31">
        <f t="shared" si="17"/>
        <v>0</v>
      </c>
      <c r="M23" s="31">
        <f t="shared" si="17"/>
        <v>0</v>
      </c>
      <c r="N23" s="31">
        <f t="shared" si="17"/>
        <v>0</v>
      </c>
      <c r="O23" s="31">
        <f t="shared" si="17"/>
        <v>0</v>
      </c>
      <c r="P23" s="31">
        <f t="shared" si="17"/>
        <v>0</v>
      </c>
      <c r="Q23" s="31">
        <f t="shared" si="17"/>
        <v>0</v>
      </c>
      <c r="R23" s="31">
        <f t="shared" si="17"/>
        <v>0</v>
      </c>
      <c r="S23" s="31">
        <f t="shared" si="17"/>
        <v>0</v>
      </c>
      <c r="T23" s="31">
        <f t="shared" si="17"/>
        <v>0</v>
      </c>
      <c r="U23" s="31">
        <f t="shared" si="17"/>
        <v>0</v>
      </c>
      <c r="V23" s="31">
        <f t="shared" si="17"/>
        <v>0</v>
      </c>
      <c r="W23" s="31">
        <f t="shared" si="17"/>
        <v>0</v>
      </c>
      <c r="X23" s="31">
        <f t="shared" si="17"/>
        <v>0</v>
      </c>
      <c r="Y23" s="31">
        <f t="shared" si="17"/>
        <v>0</v>
      </c>
      <c r="Z23" s="31">
        <f t="shared" si="17"/>
        <v>0</v>
      </c>
      <c r="AA23" s="31">
        <f t="shared" si="12"/>
        <v>0</v>
      </c>
      <c r="AB23" s="31">
        <f t="shared" si="12"/>
        <v>0</v>
      </c>
    </row>
    <row r="25" spans="1:28" ht="13" x14ac:dyDescent="0.3">
      <c r="A25" s="5" t="s">
        <v>75</v>
      </c>
    </row>
    <row r="26" spans="1:28" ht="13" x14ac:dyDescent="0.3">
      <c r="A26" s="41" t="s">
        <v>0</v>
      </c>
      <c r="B26" s="34">
        <v>1</v>
      </c>
      <c r="C26" s="26">
        <f>B26*(1+5.6%)</f>
        <v>1.056</v>
      </c>
      <c r="D26" s="31">
        <f>C26</f>
        <v>1.056</v>
      </c>
      <c r="E26" s="31">
        <f t="shared" ref="E26:Z26" si="18">D26</f>
        <v>1.056</v>
      </c>
      <c r="F26" s="31">
        <f t="shared" si="18"/>
        <v>1.056</v>
      </c>
      <c r="G26" s="31">
        <f t="shared" si="18"/>
        <v>1.056</v>
      </c>
      <c r="H26" s="31">
        <f t="shared" si="18"/>
        <v>1.056</v>
      </c>
      <c r="I26" s="31">
        <f t="shared" si="18"/>
        <v>1.056</v>
      </c>
      <c r="J26" s="31">
        <f t="shared" si="18"/>
        <v>1.056</v>
      </c>
      <c r="K26" s="31">
        <f t="shared" si="18"/>
        <v>1.056</v>
      </c>
      <c r="L26" s="31">
        <f t="shared" si="18"/>
        <v>1.056</v>
      </c>
      <c r="M26" s="31">
        <f t="shared" si="18"/>
        <v>1.056</v>
      </c>
      <c r="N26" s="31">
        <f t="shared" si="18"/>
        <v>1.056</v>
      </c>
      <c r="O26" s="31">
        <f t="shared" si="18"/>
        <v>1.056</v>
      </c>
      <c r="P26" s="31">
        <f t="shared" si="18"/>
        <v>1.056</v>
      </c>
      <c r="Q26" s="31">
        <f t="shared" si="18"/>
        <v>1.056</v>
      </c>
      <c r="R26" s="31">
        <f t="shared" si="18"/>
        <v>1.056</v>
      </c>
      <c r="S26" s="31">
        <f t="shared" si="18"/>
        <v>1.056</v>
      </c>
      <c r="T26" s="31">
        <f t="shared" si="18"/>
        <v>1.056</v>
      </c>
      <c r="U26" s="31">
        <f t="shared" si="18"/>
        <v>1.056</v>
      </c>
      <c r="V26" s="31">
        <f t="shared" si="18"/>
        <v>1.056</v>
      </c>
      <c r="W26" s="31">
        <f t="shared" si="18"/>
        <v>1.056</v>
      </c>
      <c r="X26" s="31">
        <f t="shared" si="18"/>
        <v>1.056</v>
      </c>
      <c r="Y26" s="31">
        <f t="shared" si="18"/>
        <v>1.056</v>
      </c>
      <c r="Z26" s="31">
        <f t="shared" si="18"/>
        <v>1.056</v>
      </c>
      <c r="AA26" s="31">
        <f t="shared" ref="AA26:AB30" si="19">Z26</f>
        <v>1.056</v>
      </c>
      <c r="AB26" s="31">
        <f t="shared" si="19"/>
        <v>1.056</v>
      </c>
    </row>
    <row r="27" spans="1:28" ht="13" x14ac:dyDescent="0.3">
      <c r="A27" s="41" t="s">
        <v>1</v>
      </c>
      <c r="B27" s="34">
        <v>1.5</v>
      </c>
      <c r="C27" s="26">
        <f t="shared" ref="C27:C30" si="20">B27*(1+5.6%)</f>
        <v>1.5840000000000001</v>
      </c>
      <c r="D27" s="31">
        <f>C27</f>
        <v>1.5840000000000001</v>
      </c>
      <c r="E27" s="31">
        <f t="shared" ref="E27:Z27" si="21">D27</f>
        <v>1.5840000000000001</v>
      </c>
      <c r="F27" s="31">
        <f t="shared" si="21"/>
        <v>1.5840000000000001</v>
      </c>
      <c r="G27" s="31">
        <f t="shared" si="21"/>
        <v>1.5840000000000001</v>
      </c>
      <c r="H27" s="31">
        <f t="shared" si="21"/>
        <v>1.5840000000000001</v>
      </c>
      <c r="I27" s="31">
        <f t="shared" si="21"/>
        <v>1.5840000000000001</v>
      </c>
      <c r="J27" s="31">
        <f t="shared" si="21"/>
        <v>1.5840000000000001</v>
      </c>
      <c r="K27" s="31">
        <f t="shared" si="21"/>
        <v>1.5840000000000001</v>
      </c>
      <c r="L27" s="31">
        <f t="shared" si="21"/>
        <v>1.5840000000000001</v>
      </c>
      <c r="M27" s="31">
        <f t="shared" si="21"/>
        <v>1.5840000000000001</v>
      </c>
      <c r="N27" s="31">
        <f t="shared" si="21"/>
        <v>1.5840000000000001</v>
      </c>
      <c r="O27" s="31">
        <f t="shared" si="21"/>
        <v>1.5840000000000001</v>
      </c>
      <c r="P27" s="31">
        <f t="shared" si="21"/>
        <v>1.5840000000000001</v>
      </c>
      <c r="Q27" s="31">
        <f t="shared" si="21"/>
        <v>1.5840000000000001</v>
      </c>
      <c r="R27" s="31">
        <f t="shared" si="21"/>
        <v>1.5840000000000001</v>
      </c>
      <c r="S27" s="31">
        <f t="shared" si="21"/>
        <v>1.5840000000000001</v>
      </c>
      <c r="T27" s="31">
        <f t="shared" si="21"/>
        <v>1.5840000000000001</v>
      </c>
      <c r="U27" s="31">
        <f t="shared" si="21"/>
        <v>1.5840000000000001</v>
      </c>
      <c r="V27" s="31">
        <f t="shared" si="21"/>
        <v>1.5840000000000001</v>
      </c>
      <c r="W27" s="31">
        <f t="shared" si="21"/>
        <v>1.5840000000000001</v>
      </c>
      <c r="X27" s="31">
        <f t="shared" si="21"/>
        <v>1.5840000000000001</v>
      </c>
      <c r="Y27" s="31">
        <f t="shared" si="21"/>
        <v>1.5840000000000001</v>
      </c>
      <c r="Z27" s="31">
        <f t="shared" si="21"/>
        <v>1.5840000000000001</v>
      </c>
      <c r="AA27" s="31">
        <f t="shared" si="19"/>
        <v>1.5840000000000001</v>
      </c>
      <c r="AB27" s="31">
        <f t="shared" si="19"/>
        <v>1.5840000000000001</v>
      </c>
    </row>
    <row r="28" spans="1:28" ht="13" x14ac:dyDescent="0.3">
      <c r="A28" s="41" t="s">
        <v>2</v>
      </c>
      <c r="B28" s="34">
        <v>2.5</v>
      </c>
      <c r="C28" s="26">
        <f t="shared" si="20"/>
        <v>2.64</v>
      </c>
      <c r="D28" s="31">
        <f>C28</f>
        <v>2.64</v>
      </c>
      <c r="E28" s="31">
        <f t="shared" ref="E28:Z28" si="22">D28</f>
        <v>2.64</v>
      </c>
      <c r="F28" s="31">
        <f t="shared" si="22"/>
        <v>2.64</v>
      </c>
      <c r="G28" s="31">
        <f t="shared" si="22"/>
        <v>2.64</v>
      </c>
      <c r="H28" s="31">
        <f t="shared" si="22"/>
        <v>2.64</v>
      </c>
      <c r="I28" s="31">
        <f t="shared" si="22"/>
        <v>2.64</v>
      </c>
      <c r="J28" s="31">
        <f t="shared" si="22"/>
        <v>2.64</v>
      </c>
      <c r="K28" s="31">
        <f t="shared" si="22"/>
        <v>2.64</v>
      </c>
      <c r="L28" s="31">
        <f t="shared" si="22"/>
        <v>2.64</v>
      </c>
      <c r="M28" s="31">
        <f t="shared" si="22"/>
        <v>2.64</v>
      </c>
      <c r="N28" s="31">
        <f t="shared" si="22"/>
        <v>2.64</v>
      </c>
      <c r="O28" s="31">
        <f t="shared" si="22"/>
        <v>2.64</v>
      </c>
      <c r="P28" s="31">
        <f t="shared" si="22"/>
        <v>2.64</v>
      </c>
      <c r="Q28" s="31">
        <f t="shared" si="22"/>
        <v>2.64</v>
      </c>
      <c r="R28" s="31">
        <f t="shared" si="22"/>
        <v>2.64</v>
      </c>
      <c r="S28" s="31">
        <f t="shared" si="22"/>
        <v>2.64</v>
      </c>
      <c r="T28" s="31">
        <f t="shared" si="22"/>
        <v>2.64</v>
      </c>
      <c r="U28" s="31">
        <f t="shared" si="22"/>
        <v>2.64</v>
      </c>
      <c r="V28" s="31">
        <f t="shared" si="22"/>
        <v>2.64</v>
      </c>
      <c r="W28" s="31">
        <f t="shared" si="22"/>
        <v>2.64</v>
      </c>
      <c r="X28" s="31">
        <f t="shared" si="22"/>
        <v>2.64</v>
      </c>
      <c r="Y28" s="31">
        <f t="shared" si="22"/>
        <v>2.64</v>
      </c>
      <c r="Z28" s="31">
        <f t="shared" si="22"/>
        <v>2.64</v>
      </c>
      <c r="AA28" s="31">
        <f t="shared" si="19"/>
        <v>2.64</v>
      </c>
      <c r="AB28" s="31">
        <f t="shared" si="19"/>
        <v>2.64</v>
      </c>
    </row>
    <row r="29" spans="1:28" ht="13" x14ac:dyDescent="0.3">
      <c r="A29" s="41" t="s">
        <v>48</v>
      </c>
      <c r="B29" s="34">
        <v>0</v>
      </c>
      <c r="C29" s="26">
        <f t="shared" si="20"/>
        <v>0</v>
      </c>
      <c r="D29" s="31">
        <f>C29</f>
        <v>0</v>
      </c>
      <c r="E29" s="31">
        <f t="shared" ref="E29:Z29" si="23">D29</f>
        <v>0</v>
      </c>
      <c r="F29" s="31">
        <f t="shared" si="23"/>
        <v>0</v>
      </c>
      <c r="G29" s="31">
        <f t="shared" si="23"/>
        <v>0</v>
      </c>
      <c r="H29" s="31">
        <f t="shared" si="23"/>
        <v>0</v>
      </c>
      <c r="I29" s="31">
        <f t="shared" si="23"/>
        <v>0</v>
      </c>
      <c r="J29" s="31">
        <f t="shared" si="23"/>
        <v>0</v>
      </c>
      <c r="K29" s="31">
        <f t="shared" si="23"/>
        <v>0</v>
      </c>
      <c r="L29" s="31">
        <f t="shared" si="23"/>
        <v>0</v>
      </c>
      <c r="M29" s="31">
        <f t="shared" si="23"/>
        <v>0</v>
      </c>
      <c r="N29" s="31">
        <f t="shared" si="23"/>
        <v>0</v>
      </c>
      <c r="O29" s="31">
        <f t="shared" si="23"/>
        <v>0</v>
      </c>
      <c r="P29" s="31">
        <f t="shared" si="23"/>
        <v>0</v>
      </c>
      <c r="Q29" s="31">
        <f t="shared" si="23"/>
        <v>0</v>
      </c>
      <c r="R29" s="31">
        <f t="shared" si="23"/>
        <v>0</v>
      </c>
      <c r="S29" s="31">
        <f t="shared" si="23"/>
        <v>0</v>
      </c>
      <c r="T29" s="31">
        <f t="shared" si="23"/>
        <v>0</v>
      </c>
      <c r="U29" s="31">
        <f t="shared" si="23"/>
        <v>0</v>
      </c>
      <c r="V29" s="31">
        <f t="shared" si="23"/>
        <v>0</v>
      </c>
      <c r="W29" s="31">
        <f t="shared" si="23"/>
        <v>0</v>
      </c>
      <c r="X29" s="31">
        <f t="shared" si="23"/>
        <v>0</v>
      </c>
      <c r="Y29" s="31">
        <f t="shared" si="23"/>
        <v>0</v>
      </c>
      <c r="Z29" s="31">
        <f t="shared" si="23"/>
        <v>0</v>
      </c>
      <c r="AA29" s="31">
        <f t="shared" si="19"/>
        <v>0</v>
      </c>
      <c r="AB29" s="31">
        <f t="shared" si="19"/>
        <v>0</v>
      </c>
    </row>
    <row r="30" spans="1:28" ht="13" x14ac:dyDescent="0.3">
      <c r="A30" s="41" t="s">
        <v>49</v>
      </c>
      <c r="B30" s="34">
        <v>0</v>
      </c>
      <c r="C30" s="26">
        <f t="shared" si="20"/>
        <v>0</v>
      </c>
      <c r="D30" s="31">
        <f>C30</f>
        <v>0</v>
      </c>
      <c r="E30" s="31">
        <f t="shared" ref="E30:Z30" si="24">D30</f>
        <v>0</v>
      </c>
      <c r="F30" s="31">
        <f t="shared" si="24"/>
        <v>0</v>
      </c>
      <c r="G30" s="31">
        <f t="shared" si="24"/>
        <v>0</v>
      </c>
      <c r="H30" s="31">
        <f t="shared" si="24"/>
        <v>0</v>
      </c>
      <c r="I30" s="31">
        <f t="shared" si="24"/>
        <v>0</v>
      </c>
      <c r="J30" s="31">
        <f t="shared" si="24"/>
        <v>0</v>
      </c>
      <c r="K30" s="31">
        <f t="shared" si="24"/>
        <v>0</v>
      </c>
      <c r="L30" s="31">
        <f t="shared" si="24"/>
        <v>0</v>
      </c>
      <c r="M30" s="31">
        <f t="shared" si="24"/>
        <v>0</v>
      </c>
      <c r="N30" s="31">
        <f t="shared" si="24"/>
        <v>0</v>
      </c>
      <c r="O30" s="31">
        <f t="shared" si="24"/>
        <v>0</v>
      </c>
      <c r="P30" s="31">
        <f t="shared" si="24"/>
        <v>0</v>
      </c>
      <c r="Q30" s="31">
        <f t="shared" si="24"/>
        <v>0</v>
      </c>
      <c r="R30" s="31">
        <f t="shared" si="24"/>
        <v>0</v>
      </c>
      <c r="S30" s="31">
        <f t="shared" si="24"/>
        <v>0</v>
      </c>
      <c r="T30" s="31">
        <f t="shared" si="24"/>
        <v>0</v>
      </c>
      <c r="U30" s="31">
        <f t="shared" si="24"/>
        <v>0</v>
      </c>
      <c r="V30" s="31">
        <f t="shared" si="24"/>
        <v>0</v>
      </c>
      <c r="W30" s="31">
        <f t="shared" si="24"/>
        <v>0</v>
      </c>
      <c r="X30" s="31">
        <f t="shared" si="24"/>
        <v>0</v>
      </c>
      <c r="Y30" s="31">
        <f t="shared" si="24"/>
        <v>0</v>
      </c>
      <c r="Z30" s="31">
        <f t="shared" si="24"/>
        <v>0</v>
      </c>
      <c r="AA30" s="31">
        <f t="shared" si="19"/>
        <v>0</v>
      </c>
      <c r="AB30" s="31">
        <f t="shared" si="19"/>
        <v>0</v>
      </c>
    </row>
    <row r="31" spans="1:28" ht="13" x14ac:dyDescent="0.3">
      <c r="A31" s="5"/>
    </row>
    <row r="32" spans="1:28" ht="13" x14ac:dyDescent="0.3">
      <c r="A32" s="2" t="s">
        <v>76</v>
      </c>
      <c r="B32" s="3" t="s">
        <v>12</v>
      </c>
      <c r="C32" s="3" t="s">
        <v>13</v>
      </c>
    </row>
    <row r="33" spans="1:28" ht="13" x14ac:dyDescent="0.3">
      <c r="A33" s="5"/>
    </row>
    <row r="34" spans="1:28" ht="13" x14ac:dyDescent="0.3">
      <c r="A34" s="5" t="s">
        <v>77</v>
      </c>
    </row>
    <row r="35" spans="1:28" ht="13" x14ac:dyDescent="0.3">
      <c r="A35" s="41" t="s">
        <v>0</v>
      </c>
      <c r="B35" s="34">
        <v>1</v>
      </c>
      <c r="C35" s="26">
        <f>B35*(1+5.6%)</f>
        <v>1.056</v>
      </c>
      <c r="D35" s="31">
        <f>C35</f>
        <v>1.056</v>
      </c>
      <c r="E35" s="31">
        <f t="shared" ref="E35:Z35" si="25">D35</f>
        <v>1.056</v>
      </c>
      <c r="F35" s="31">
        <f t="shared" si="25"/>
        <v>1.056</v>
      </c>
      <c r="G35" s="31">
        <f t="shared" si="25"/>
        <v>1.056</v>
      </c>
      <c r="H35" s="31">
        <f t="shared" si="25"/>
        <v>1.056</v>
      </c>
      <c r="I35" s="31">
        <f t="shared" si="25"/>
        <v>1.056</v>
      </c>
      <c r="J35" s="31">
        <f t="shared" si="25"/>
        <v>1.056</v>
      </c>
      <c r="K35" s="31">
        <f t="shared" si="25"/>
        <v>1.056</v>
      </c>
      <c r="L35" s="31">
        <f t="shared" si="25"/>
        <v>1.056</v>
      </c>
      <c r="M35" s="31">
        <f t="shared" si="25"/>
        <v>1.056</v>
      </c>
      <c r="N35" s="31">
        <f t="shared" si="25"/>
        <v>1.056</v>
      </c>
      <c r="O35" s="31">
        <f t="shared" si="25"/>
        <v>1.056</v>
      </c>
      <c r="P35" s="31">
        <f t="shared" si="25"/>
        <v>1.056</v>
      </c>
      <c r="Q35" s="31">
        <f t="shared" si="25"/>
        <v>1.056</v>
      </c>
      <c r="R35" s="31">
        <f t="shared" si="25"/>
        <v>1.056</v>
      </c>
      <c r="S35" s="31">
        <f t="shared" si="25"/>
        <v>1.056</v>
      </c>
      <c r="T35" s="31">
        <f t="shared" si="25"/>
        <v>1.056</v>
      </c>
      <c r="U35" s="31">
        <f t="shared" si="25"/>
        <v>1.056</v>
      </c>
      <c r="V35" s="31">
        <f t="shared" si="25"/>
        <v>1.056</v>
      </c>
      <c r="W35" s="31">
        <f t="shared" si="25"/>
        <v>1.056</v>
      </c>
      <c r="X35" s="31">
        <f t="shared" si="25"/>
        <v>1.056</v>
      </c>
      <c r="Y35" s="31">
        <f t="shared" si="25"/>
        <v>1.056</v>
      </c>
      <c r="Z35" s="31">
        <f t="shared" si="25"/>
        <v>1.056</v>
      </c>
      <c r="AA35" s="31">
        <f t="shared" ref="AA35:AB39" si="26">Z35</f>
        <v>1.056</v>
      </c>
      <c r="AB35" s="31">
        <f t="shared" si="26"/>
        <v>1.056</v>
      </c>
    </row>
    <row r="36" spans="1:28" ht="13" x14ac:dyDescent="0.3">
      <c r="A36" s="41" t="s">
        <v>1</v>
      </c>
      <c r="B36" s="34">
        <v>1.5</v>
      </c>
      <c r="C36" s="26">
        <f t="shared" ref="C36:C39" si="27">B36*(1+5.6%)</f>
        <v>1.5840000000000001</v>
      </c>
      <c r="D36" s="31">
        <f>C36</f>
        <v>1.5840000000000001</v>
      </c>
      <c r="E36" s="31">
        <f t="shared" ref="E36:Z36" si="28">D36</f>
        <v>1.5840000000000001</v>
      </c>
      <c r="F36" s="31">
        <f t="shared" si="28"/>
        <v>1.5840000000000001</v>
      </c>
      <c r="G36" s="31">
        <f t="shared" si="28"/>
        <v>1.5840000000000001</v>
      </c>
      <c r="H36" s="31">
        <f t="shared" si="28"/>
        <v>1.5840000000000001</v>
      </c>
      <c r="I36" s="31">
        <f t="shared" si="28"/>
        <v>1.5840000000000001</v>
      </c>
      <c r="J36" s="31">
        <f t="shared" si="28"/>
        <v>1.5840000000000001</v>
      </c>
      <c r="K36" s="31">
        <f t="shared" si="28"/>
        <v>1.5840000000000001</v>
      </c>
      <c r="L36" s="31">
        <f t="shared" si="28"/>
        <v>1.5840000000000001</v>
      </c>
      <c r="M36" s="31">
        <f t="shared" si="28"/>
        <v>1.5840000000000001</v>
      </c>
      <c r="N36" s="31">
        <f t="shared" si="28"/>
        <v>1.5840000000000001</v>
      </c>
      <c r="O36" s="31">
        <f t="shared" si="28"/>
        <v>1.5840000000000001</v>
      </c>
      <c r="P36" s="31">
        <f t="shared" si="28"/>
        <v>1.5840000000000001</v>
      </c>
      <c r="Q36" s="31">
        <f t="shared" si="28"/>
        <v>1.5840000000000001</v>
      </c>
      <c r="R36" s="31">
        <f t="shared" si="28"/>
        <v>1.5840000000000001</v>
      </c>
      <c r="S36" s="31">
        <f t="shared" si="28"/>
        <v>1.5840000000000001</v>
      </c>
      <c r="T36" s="31">
        <f t="shared" si="28"/>
        <v>1.5840000000000001</v>
      </c>
      <c r="U36" s="31">
        <f t="shared" si="28"/>
        <v>1.5840000000000001</v>
      </c>
      <c r="V36" s="31">
        <f t="shared" si="28"/>
        <v>1.5840000000000001</v>
      </c>
      <c r="W36" s="31">
        <f t="shared" si="28"/>
        <v>1.5840000000000001</v>
      </c>
      <c r="X36" s="31">
        <f t="shared" si="28"/>
        <v>1.5840000000000001</v>
      </c>
      <c r="Y36" s="31">
        <f t="shared" si="28"/>
        <v>1.5840000000000001</v>
      </c>
      <c r="Z36" s="31">
        <f t="shared" si="28"/>
        <v>1.5840000000000001</v>
      </c>
      <c r="AA36" s="31">
        <f t="shared" si="26"/>
        <v>1.5840000000000001</v>
      </c>
      <c r="AB36" s="31">
        <f t="shared" si="26"/>
        <v>1.5840000000000001</v>
      </c>
    </row>
    <row r="37" spans="1:28" ht="13" x14ac:dyDescent="0.3">
      <c r="A37" s="41" t="s">
        <v>2</v>
      </c>
      <c r="B37" s="34">
        <v>2.5</v>
      </c>
      <c r="C37" s="26">
        <f t="shared" si="27"/>
        <v>2.64</v>
      </c>
      <c r="D37" s="31">
        <f>C37</f>
        <v>2.64</v>
      </c>
      <c r="E37" s="31">
        <f t="shared" ref="E37:Z37" si="29">D37</f>
        <v>2.64</v>
      </c>
      <c r="F37" s="31">
        <f t="shared" si="29"/>
        <v>2.64</v>
      </c>
      <c r="G37" s="31">
        <f t="shared" si="29"/>
        <v>2.64</v>
      </c>
      <c r="H37" s="31">
        <f t="shared" si="29"/>
        <v>2.64</v>
      </c>
      <c r="I37" s="31">
        <f t="shared" si="29"/>
        <v>2.64</v>
      </c>
      <c r="J37" s="31">
        <f t="shared" si="29"/>
        <v>2.64</v>
      </c>
      <c r="K37" s="31">
        <f t="shared" si="29"/>
        <v>2.64</v>
      </c>
      <c r="L37" s="31">
        <f t="shared" si="29"/>
        <v>2.64</v>
      </c>
      <c r="M37" s="31">
        <f t="shared" si="29"/>
        <v>2.64</v>
      </c>
      <c r="N37" s="31">
        <f t="shared" si="29"/>
        <v>2.64</v>
      </c>
      <c r="O37" s="31">
        <f t="shared" si="29"/>
        <v>2.64</v>
      </c>
      <c r="P37" s="31">
        <f t="shared" si="29"/>
        <v>2.64</v>
      </c>
      <c r="Q37" s="31">
        <f t="shared" si="29"/>
        <v>2.64</v>
      </c>
      <c r="R37" s="31">
        <f t="shared" si="29"/>
        <v>2.64</v>
      </c>
      <c r="S37" s="31">
        <f t="shared" si="29"/>
        <v>2.64</v>
      </c>
      <c r="T37" s="31">
        <f t="shared" si="29"/>
        <v>2.64</v>
      </c>
      <c r="U37" s="31">
        <f t="shared" si="29"/>
        <v>2.64</v>
      </c>
      <c r="V37" s="31">
        <f t="shared" si="29"/>
        <v>2.64</v>
      </c>
      <c r="W37" s="31">
        <f t="shared" si="29"/>
        <v>2.64</v>
      </c>
      <c r="X37" s="31">
        <f t="shared" si="29"/>
        <v>2.64</v>
      </c>
      <c r="Y37" s="31">
        <f t="shared" si="29"/>
        <v>2.64</v>
      </c>
      <c r="Z37" s="31">
        <f t="shared" si="29"/>
        <v>2.64</v>
      </c>
      <c r="AA37" s="31">
        <f t="shared" si="26"/>
        <v>2.64</v>
      </c>
      <c r="AB37" s="31">
        <f t="shared" si="26"/>
        <v>2.64</v>
      </c>
    </row>
    <row r="38" spans="1:28" ht="13" x14ac:dyDescent="0.3">
      <c r="A38" s="41" t="s">
        <v>48</v>
      </c>
      <c r="B38" s="34">
        <v>0</v>
      </c>
      <c r="C38" s="26">
        <f t="shared" si="27"/>
        <v>0</v>
      </c>
      <c r="D38" s="31">
        <f>C38</f>
        <v>0</v>
      </c>
      <c r="E38" s="31">
        <f t="shared" ref="E38:Z38" si="30">D38</f>
        <v>0</v>
      </c>
      <c r="F38" s="31">
        <f t="shared" si="30"/>
        <v>0</v>
      </c>
      <c r="G38" s="31">
        <f t="shared" si="30"/>
        <v>0</v>
      </c>
      <c r="H38" s="31">
        <f t="shared" si="30"/>
        <v>0</v>
      </c>
      <c r="I38" s="31">
        <f t="shared" si="30"/>
        <v>0</v>
      </c>
      <c r="J38" s="31">
        <f t="shared" si="30"/>
        <v>0</v>
      </c>
      <c r="K38" s="31">
        <f t="shared" si="30"/>
        <v>0</v>
      </c>
      <c r="L38" s="31">
        <f t="shared" si="30"/>
        <v>0</v>
      </c>
      <c r="M38" s="31">
        <f t="shared" si="30"/>
        <v>0</v>
      </c>
      <c r="N38" s="31">
        <f t="shared" si="30"/>
        <v>0</v>
      </c>
      <c r="O38" s="31">
        <f t="shared" si="30"/>
        <v>0</v>
      </c>
      <c r="P38" s="31">
        <f t="shared" si="30"/>
        <v>0</v>
      </c>
      <c r="Q38" s="31">
        <f t="shared" si="30"/>
        <v>0</v>
      </c>
      <c r="R38" s="31">
        <f t="shared" si="30"/>
        <v>0</v>
      </c>
      <c r="S38" s="31">
        <f t="shared" si="30"/>
        <v>0</v>
      </c>
      <c r="T38" s="31">
        <f t="shared" si="30"/>
        <v>0</v>
      </c>
      <c r="U38" s="31">
        <f t="shared" si="30"/>
        <v>0</v>
      </c>
      <c r="V38" s="31">
        <f t="shared" si="30"/>
        <v>0</v>
      </c>
      <c r="W38" s="31">
        <f t="shared" si="30"/>
        <v>0</v>
      </c>
      <c r="X38" s="31">
        <f t="shared" si="30"/>
        <v>0</v>
      </c>
      <c r="Y38" s="31">
        <f t="shared" si="30"/>
        <v>0</v>
      </c>
      <c r="Z38" s="31">
        <f t="shared" si="30"/>
        <v>0</v>
      </c>
      <c r="AA38" s="31">
        <f t="shared" si="26"/>
        <v>0</v>
      </c>
      <c r="AB38" s="31">
        <f t="shared" si="26"/>
        <v>0</v>
      </c>
    </row>
    <row r="39" spans="1:28" ht="13" x14ac:dyDescent="0.3">
      <c r="A39" s="41" t="s">
        <v>49</v>
      </c>
      <c r="B39" s="34">
        <v>0</v>
      </c>
      <c r="C39" s="26">
        <f t="shared" si="27"/>
        <v>0</v>
      </c>
      <c r="D39" s="31">
        <f>C39</f>
        <v>0</v>
      </c>
      <c r="E39" s="31">
        <f t="shared" ref="E39:Z39" si="31">D39</f>
        <v>0</v>
      </c>
      <c r="F39" s="31">
        <f t="shared" si="31"/>
        <v>0</v>
      </c>
      <c r="G39" s="31">
        <f t="shared" si="31"/>
        <v>0</v>
      </c>
      <c r="H39" s="31">
        <f t="shared" si="31"/>
        <v>0</v>
      </c>
      <c r="I39" s="31">
        <f t="shared" si="31"/>
        <v>0</v>
      </c>
      <c r="J39" s="31">
        <f t="shared" si="31"/>
        <v>0</v>
      </c>
      <c r="K39" s="31">
        <f t="shared" si="31"/>
        <v>0</v>
      </c>
      <c r="L39" s="31">
        <f t="shared" si="31"/>
        <v>0</v>
      </c>
      <c r="M39" s="31">
        <f t="shared" si="31"/>
        <v>0</v>
      </c>
      <c r="N39" s="31">
        <f t="shared" si="31"/>
        <v>0</v>
      </c>
      <c r="O39" s="31">
        <f t="shared" si="31"/>
        <v>0</v>
      </c>
      <c r="P39" s="31">
        <f t="shared" si="31"/>
        <v>0</v>
      </c>
      <c r="Q39" s="31">
        <f t="shared" si="31"/>
        <v>0</v>
      </c>
      <c r="R39" s="31">
        <f t="shared" si="31"/>
        <v>0</v>
      </c>
      <c r="S39" s="31">
        <f t="shared" si="31"/>
        <v>0</v>
      </c>
      <c r="T39" s="31">
        <f t="shared" si="31"/>
        <v>0</v>
      </c>
      <c r="U39" s="31">
        <f t="shared" si="31"/>
        <v>0</v>
      </c>
      <c r="V39" s="31">
        <f t="shared" si="31"/>
        <v>0</v>
      </c>
      <c r="W39" s="31">
        <f t="shared" si="31"/>
        <v>0</v>
      </c>
      <c r="X39" s="31">
        <f t="shared" si="31"/>
        <v>0</v>
      </c>
      <c r="Y39" s="31">
        <f t="shared" si="31"/>
        <v>0</v>
      </c>
      <c r="Z39" s="31">
        <f t="shared" si="31"/>
        <v>0</v>
      </c>
      <c r="AA39" s="31">
        <f t="shared" si="26"/>
        <v>0</v>
      </c>
      <c r="AB39" s="31">
        <f t="shared" si="26"/>
        <v>0</v>
      </c>
    </row>
    <row r="40" spans="1:28" ht="13" x14ac:dyDescent="0.3">
      <c r="A40" s="5"/>
    </row>
    <row r="41" spans="1:28" ht="13" x14ac:dyDescent="0.3">
      <c r="A41" s="5" t="s">
        <v>78</v>
      </c>
    </row>
    <row r="42" spans="1:28" ht="13" x14ac:dyDescent="0.3">
      <c r="A42" s="41" t="s">
        <v>0</v>
      </c>
      <c r="B42" s="34">
        <v>1</v>
      </c>
      <c r="C42" s="26">
        <f>B42*(1+5.6%)</f>
        <v>1.056</v>
      </c>
      <c r="D42" s="31">
        <f>C42</f>
        <v>1.056</v>
      </c>
      <c r="E42" s="31">
        <f t="shared" ref="E42:Z42" si="32">D42</f>
        <v>1.056</v>
      </c>
      <c r="F42" s="31">
        <f t="shared" si="32"/>
        <v>1.056</v>
      </c>
      <c r="G42" s="31">
        <f t="shared" si="32"/>
        <v>1.056</v>
      </c>
      <c r="H42" s="31">
        <f t="shared" si="32"/>
        <v>1.056</v>
      </c>
      <c r="I42" s="31">
        <f t="shared" si="32"/>
        <v>1.056</v>
      </c>
      <c r="J42" s="31">
        <f t="shared" si="32"/>
        <v>1.056</v>
      </c>
      <c r="K42" s="31">
        <f t="shared" si="32"/>
        <v>1.056</v>
      </c>
      <c r="L42" s="31">
        <f t="shared" si="32"/>
        <v>1.056</v>
      </c>
      <c r="M42" s="31">
        <f t="shared" si="32"/>
        <v>1.056</v>
      </c>
      <c r="N42" s="31">
        <f t="shared" si="32"/>
        <v>1.056</v>
      </c>
      <c r="O42" s="31">
        <f t="shared" si="32"/>
        <v>1.056</v>
      </c>
      <c r="P42" s="31">
        <f t="shared" si="32"/>
        <v>1.056</v>
      </c>
      <c r="Q42" s="31">
        <f t="shared" si="32"/>
        <v>1.056</v>
      </c>
      <c r="R42" s="31">
        <f t="shared" si="32"/>
        <v>1.056</v>
      </c>
      <c r="S42" s="31">
        <f t="shared" si="32"/>
        <v>1.056</v>
      </c>
      <c r="T42" s="31">
        <f t="shared" si="32"/>
        <v>1.056</v>
      </c>
      <c r="U42" s="31">
        <f t="shared" si="32"/>
        <v>1.056</v>
      </c>
      <c r="V42" s="31">
        <f t="shared" si="32"/>
        <v>1.056</v>
      </c>
      <c r="W42" s="31">
        <f t="shared" si="32"/>
        <v>1.056</v>
      </c>
      <c r="X42" s="31">
        <f t="shared" si="32"/>
        <v>1.056</v>
      </c>
      <c r="Y42" s="31">
        <f t="shared" si="32"/>
        <v>1.056</v>
      </c>
      <c r="Z42" s="31">
        <f t="shared" si="32"/>
        <v>1.056</v>
      </c>
      <c r="AA42" s="31">
        <f t="shared" ref="AA42:AB46" si="33">Z42</f>
        <v>1.056</v>
      </c>
      <c r="AB42" s="31">
        <f t="shared" si="33"/>
        <v>1.056</v>
      </c>
    </row>
    <row r="43" spans="1:28" ht="13" x14ac:dyDescent="0.3">
      <c r="A43" s="41" t="s">
        <v>1</v>
      </c>
      <c r="B43" s="34">
        <v>1.5</v>
      </c>
      <c r="C43" s="26">
        <f t="shared" ref="C43:C46" si="34">B43*(1+5.6%)</f>
        <v>1.5840000000000001</v>
      </c>
      <c r="D43" s="31">
        <f>C43</f>
        <v>1.5840000000000001</v>
      </c>
      <c r="E43" s="31">
        <f t="shared" ref="E43:Z43" si="35">D43</f>
        <v>1.5840000000000001</v>
      </c>
      <c r="F43" s="31">
        <f t="shared" si="35"/>
        <v>1.5840000000000001</v>
      </c>
      <c r="G43" s="31">
        <f t="shared" si="35"/>
        <v>1.5840000000000001</v>
      </c>
      <c r="H43" s="31">
        <f t="shared" si="35"/>
        <v>1.5840000000000001</v>
      </c>
      <c r="I43" s="31">
        <f t="shared" si="35"/>
        <v>1.5840000000000001</v>
      </c>
      <c r="J43" s="31">
        <f t="shared" si="35"/>
        <v>1.5840000000000001</v>
      </c>
      <c r="K43" s="31">
        <f t="shared" si="35"/>
        <v>1.5840000000000001</v>
      </c>
      <c r="L43" s="31">
        <f t="shared" si="35"/>
        <v>1.5840000000000001</v>
      </c>
      <c r="M43" s="31">
        <f t="shared" si="35"/>
        <v>1.5840000000000001</v>
      </c>
      <c r="N43" s="31">
        <f t="shared" si="35"/>
        <v>1.5840000000000001</v>
      </c>
      <c r="O43" s="31">
        <f t="shared" si="35"/>
        <v>1.5840000000000001</v>
      </c>
      <c r="P43" s="31">
        <f t="shared" si="35"/>
        <v>1.5840000000000001</v>
      </c>
      <c r="Q43" s="31">
        <f t="shared" si="35"/>
        <v>1.5840000000000001</v>
      </c>
      <c r="R43" s="31">
        <f t="shared" si="35"/>
        <v>1.5840000000000001</v>
      </c>
      <c r="S43" s="31">
        <f t="shared" si="35"/>
        <v>1.5840000000000001</v>
      </c>
      <c r="T43" s="31">
        <f t="shared" si="35"/>
        <v>1.5840000000000001</v>
      </c>
      <c r="U43" s="31">
        <f t="shared" si="35"/>
        <v>1.5840000000000001</v>
      </c>
      <c r="V43" s="31">
        <f t="shared" si="35"/>
        <v>1.5840000000000001</v>
      </c>
      <c r="W43" s="31">
        <f t="shared" si="35"/>
        <v>1.5840000000000001</v>
      </c>
      <c r="X43" s="31">
        <f t="shared" si="35"/>
        <v>1.5840000000000001</v>
      </c>
      <c r="Y43" s="31">
        <f t="shared" si="35"/>
        <v>1.5840000000000001</v>
      </c>
      <c r="Z43" s="31">
        <f t="shared" si="35"/>
        <v>1.5840000000000001</v>
      </c>
      <c r="AA43" s="31">
        <f t="shared" si="33"/>
        <v>1.5840000000000001</v>
      </c>
      <c r="AB43" s="31">
        <f t="shared" si="33"/>
        <v>1.5840000000000001</v>
      </c>
    </row>
    <row r="44" spans="1:28" ht="13" x14ac:dyDescent="0.3">
      <c r="A44" s="41" t="s">
        <v>2</v>
      </c>
      <c r="B44" s="34">
        <v>2.5</v>
      </c>
      <c r="C44" s="26">
        <f t="shared" si="34"/>
        <v>2.64</v>
      </c>
      <c r="D44" s="31">
        <f>C44</f>
        <v>2.64</v>
      </c>
      <c r="E44" s="31">
        <f t="shared" ref="E44:Z44" si="36">D44</f>
        <v>2.64</v>
      </c>
      <c r="F44" s="31">
        <f t="shared" si="36"/>
        <v>2.64</v>
      </c>
      <c r="G44" s="31">
        <f t="shared" si="36"/>
        <v>2.64</v>
      </c>
      <c r="H44" s="31">
        <f t="shared" si="36"/>
        <v>2.64</v>
      </c>
      <c r="I44" s="31">
        <f t="shared" si="36"/>
        <v>2.64</v>
      </c>
      <c r="J44" s="31">
        <f t="shared" si="36"/>
        <v>2.64</v>
      </c>
      <c r="K44" s="31">
        <f t="shared" si="36"/>
        <v>2.64</v>
      </c>
      <c r="L44" s="31">
        <f t="shared" si="36"/>
        <v>2.64</v>
      </c>
      <c r="M44" s="31">
        <f t="shared" si="36"/>
        <v>2.64</v>
      </c>
      <c r="N44" s="31">
        <f t="shared" si="36"/>
        <v>2.64</v>
      </c>
      <c r="O44" s="31">
        <f t="shared" si="36"/>
        <v>2.64</v>
      </c>
      <c r="P44" s="31">
        <f t="shared" si="36"/>
        <v>2.64</v>
      </c>
      <c r="Q44" s="31">
        <f t="shared" si="36"/>
        <v>2.64</v>
      </c>
      <c r="R44" s="31">
        <f t="shared" si="36"/>
        <v>2.64</v>
      </c>
      <c r="S44" s="31">
        <f t="shared" si="36"/>
        <v>2.64</v>
      </c>
      <c r="T44" s="31">
        <f t="shared" si="36"/>
        <v>2.64</v>
      </c>
      <c r="U44" s="31">
        <f t="shared" si="36"/>
        <v>2.64</v>
      </c>
      <c r="V44" s="31">
        <f t="shared" si="36"/>
        <v>2.64</v>
      </c>
      <c r="W44" s="31">
        <f t="shared" si="36"/>
        <v>2.64</v>
      </c>
      <c r="X44" s="31">
        <f t="shared" si="36"/>
        <v>2.64</v>
      </c>
      <c r="Y44" s="31">
        <f t="shared" si="36"/>
        <v>2.64</v>
      </c>
      <c r="Z44" s="31">
        <f t="shared" si="36"/>
        <v>2.64</v>
      </c>
      <c r="AA44" s="31">
        <f t="shared" si="33"/>
        <v>2.64</v>
      </c>
      <c r="AB44" s="31">
        <f t="shared" si="33"/>
        <v>2.64</v>
      </c>
    </row>
    <row r="45" spans="1:28" ht="13" x14ac:dyDescent="0.3">
      <c r="A45" s="41" t="s">
        <v>48</v>
      </c>
      <c r="B45" s="34">
        <v>0</v>
      </c>
      <c r="C45" s="26">
        <f t="shared" si="34"/>
        <v>0</v>
      </c>
      <c r="D45" s="31">
        <f>C45</f>
        <v>0</v>
      </c>
      <c r="E45" s="31">
        <f t="shared" ref="E45:Z45" si="37">D45</f>
        <v>0</v>
      </c>
      <c r="F45" s="31">
        <f t="shared" si="37"/>
        <v>0</v>
      </c>
      <c r="G45" s="31">
        <f t="shared" si="37"/>
        <v>0</v>
      </c>
      <c r="H45" s="31">
        <f t="shared" si="37"/>
        <v>0</v>
      </c>
      <c r="I45" s="31">
        <f t="shared" si="37"/>
        <v>0</v>
      </c>
      <c r="J45" s="31">
        <f t="shared" si="37"/>
        <v>0</v>
      </c>
      <c r="K45" s="31">
        <f t="shared" si="37"/>
        <v>0</v>
      </c>
      <c r="L45" s="31">
        <f t="shared" si="37"/>
        <v>0</v>
      </c>
      <c r="M45" s="31">
        <f t="shared" si="37"/>
        <v>0</v>
      </c>
      <c r="N45" s="31">
        <f t="shared" si="37"/>
        <v>0</v>
      </c>
      <c r="O45" s="31">
        <f t="shared" si="37"/>
        <v>0</v>
      </c>
      <c r="P45" s="31">
        <f t="shared" si="37"/>
        <v>0</v>
      </c>
      <c r="Q45" s="31">
        <f t="shared" si="37"/>
        <v>0</v>
      </c>
      <c r="R45" s="31">
        <f t="shared" si="37"/>
        <v>0</v>
      </c>
      <c r="S45" s="31">
        <f t="shared" si="37"/>
        <v>0</v>
      </c>
      <c r="T45" s="31">
        <f t="shared" si="37"/>
        <v>0</v>
      </c>
      <c r="U45" s="31">
        <f t="shared" si="37"/>
        <v>0</v>
      </c>
      <c r="V45" s="31">
        <f t="shared" si="37"/>
        <v>0</v>
      </c>
      <c r="W45" s="31">
        <f t="shared" si="37"/>
        <v>0</v>
      </c>
      <c r="X45" s="31">
        <f t="shared" si="37"/>
        <v>0</v>
      </c>
      <c r="Y45" s="31">
        <f t="shared" si="37"/>
        <v>0</v>
      </c>
      <c r="Z45" s="31">
        <f t="shared" si="37"/>
        <v>0</v>
      </c>
      <c r="AA45" s="31">
        <f t="shared" si="33"/>
        <v>0</v>
      </c>
      <c r="AB45" s="31">
        <f t="shared" si="33"/>
        <v>0</v>
      </c>
    </row>
    <row r="46" spans="1:28" ht="13" x14ac:dyDescent="0.3">
      <c r="A46" s="41" t="s">
        <v>49</v>
      </c>
      <c r="B46" s="34">
        <v>0</v>
      </c>
      <c r="C46" s="26">
        <f t="shared" si="34"/>
        <v>0</v>
      </c>
      <c r="D46" s="31">
        <f>C46</f>
        <v>0</v>
      </c>
      <c r="E46" s="31">
        <f t="shared" ref="E46:Z46" si="38">D46</f>
        <v>0</v>
      </c>
      <c r="F46" s="31">
        <f t="shared" si="38"/>
        <v>0</v>
      </c>
      <c r="G46" s="31">
        <f t="shared" si="38"/>
        <v>0</v>
      </c>
      <c r="H46" s="31">
        <f t="shared" si="38"/>
        <v>0</v>
      </c>
      <c r="I46" s="31">
        <f t="shared" si="38"/>
        <v>0</v>
      </c>
      <c r="J46" s="31">
        <f t="shared" si="38"/>
        <v>0</v>
      </c>
      <c r="K46" s="31">
        <f t="shared" si="38"/>
        <v>0</v>
      </c>
      <c r="L46" s="31">
        <f t="shared" si="38"/>
        <v>0</v>
      </c>
      <c r="M46" s="31">
        <f t="shared" si="38"/>
        <v>0</v>
      </c>
      <c r="N46" s="31">
        <f t="shared" si="38"/>
        <v>0</v>
      </c>
      <c r="O46" s="31">
        <f t="shared" si="38"/>
        <v>0</v>
      </c>
      <c r="P46" s="31">
        <f t="shared" si="38"/>
        <v>0</v>
      </c>
      <c r="Q46" s="31">
        <f t="shared" si="38"/>
        <v>0</v>
      </c>
      <c r="R46" s="31">
        <f t="shared" si="38"/>
        <v>0</v>
      </c>
      <c r="S46" s="31">
        <f t="shared" si="38"/>
        <v>0</v>
      </c>
      <c r="T46" s="31">
        <f t="shared" si="38"/>
        <v>0</v>
      </c>
      <c r="U46" s="31">
        <f t="shared" si="38"/>
        <v>0</v>
      </c>
      <c r="V46" s="31">
        <f t="shared" si="38"/>
        <v>0</v>
      </c>
      <c r="W46" s="31">
        <f t="shared" si="38"/>
        <v>0</v>
      </c>
      <c r="X46" s="31">
        <f t="shared" si="38"/>
        <v>0</v>
      </c>
      <c r="Y46" s="31">
        <f t="shared" si="38"/>
        <v>0</v>
      </c>
      <c r="Z46" s="31">
        <f t="shared" si="38"/>
        <v>0</v>
      </c>
      <c r="AA46" s="31">
        <f t="shared" si="33"/>
        <v>0</v>
      </c>
      <c r="AB46" s="31">
        <f t="shared" si="33"/>
        <v>0</v>
      </c>
    </row>
    <row r="47" spans="1:28" ht="13" x14ac:dyDescent="0.3">
      <c r="A47" s="5"/>
    </row>
    <row r="48" spans="1:28" ht="13" x14ac:dyDescent="0.3">
      <c r="A48" s="5" t="s">
        <v>79</v>
      </c>
    </row>
    <row r="49" spans="1:28" ht="13" x14ac:dyDescent="0.3">
      <c r="A49" s="41" t="s">
        <v>0</v>
      </c>
      <c r="B49" s="34">
        <v>1</v>
      </c>
      <c r="C49" s="26">
        <f>B49*(1+5.6%)</f>
        <v>1.056</v>
      </c>
      <c r="D49" s="31">
        <f>C49</f>
        <v>1.056</v>
      </c>
      <c r="E49" s="31">
        <f t="shared" ref="E49:Z49" si="39">D49</f>
        <v>1.056</v>
      </c>
      <c r="F49" s="31">
        <f t="shared" si="39"/>
        <v>1.056</v>
      </c>
      <c r="G49" s="31">
        <f t="shared" si="39"/>
        <v>1.056</v>
      </c>
      <c r="H49" s="31">
        <f t="shared" si="39"/>
        <v>1.056</v>
      </c>
      <c r="I49" s="31">
        <f t="shared" si="39"/>
        <v>1.056</v>
      </c>
      <c r="J49" s="31">
        <f t="shared" si="39"/>
        <v>1.056</v>
      </c>
      <c r="K49" s="31">
        <f t="shared" si="39"/>
        <v>1.056</v>
      </c>
      <c r="L49" s="31">
        <f t="shared" si="39"/>
        <v>1.056</v>
      </c>
      <c r="M49" s="31">
        <f t="shared" si="39"/>
        <v>1.056</v>
      </c>
      <c r="N49" s="31">
        <f t="shared" si="39"/>
        <v>1.056</v>
      </c>
      <c r="O49" s="31">
        <f t="shared" si="39"/>
        <v>1.056</v>
      </c>
      <c r="P49" s="31">
        <f t="shared" si="39"/>
        <v>1.056</v>
      </c>
      <c r="Q49" s="31">
        <f t="shared" si="39"/>
        <v>1.056</v>
      </c>
      <c r="R49" s="31">
        <f t="shared" si="39"/>
        <v>1.056</v>
      </c>
      <c r="S49" s="31">
        <f t="shared" si="39"/>
        <v>1.056</v>
      </c>
      <c r="T49" s="31">
        <f t="shared" si="39"/>
        <v>1.056</v>
      </c>
      <c r="U49" s="31">
        <f t="shared" si="39"/>
        <v>1.056</v>
      </c>
      <c r="V49" s="31">
        <f t="shared" si="39"/>
        <v>1.056</v>
      </c>
      <c r="W49" s="31">
        <f t="shared" si="39"/>
        <v>1.056</v>
      </c>
      <c r="X49" s="31">
        <f t="shared" si="39"/>
        <v>1.056</v>
      </c>
      <c r="Y49" s="31">
        <f t="shared" si="39"/>
        <v>1.056</v>
      </c>
      <c r="Z49" s="31">
        <f t="shared" si="39"/>
        <v>1.056</v>
      </c>
      <c r="AA49" s="31">
        <f t="shared" ref="AA49:AB53" si="40">Z49</f>
        <v>1.056</v>
      </c>
      <c r="AB49" s="31">
        <f t="shared" si="40"/>
        <v>1.056</v>
      </c>
    </row>
    <row r="50" spans="1:28" ht="13" x14ac:dyDescent="0.3">
      <c r="A50" s="41" t="s">
        <v>1</v>
      </c>
      <c r="B50" s="34">
        <v>1.5</v>
      </c>
      <c r="C50" s="26">
        <f t="shared" ref="C50:C53" si="41">B50*(1+5.6%)</f>
        <v>1.5840000000000001</v>
      </c>
      <c r="D50" s="31">
        <f>C50</f>
        <v>1.5840000000000001</v>
      </c>
      <c r="E50" s="31">
        <f t="shared" ref="E50:Z50" si="42">D50</f>
        <v>1.5840000000000001</v>
      </c>
      <c r="F50" s="31">
        <f t="shared" si="42"/>
        <v>1.5840000000000001</v>
      </c>
      <c r="G50" s="31">
        <f t="shared" si="42"/>
        <v>1.5840000000000001</v>
      </c>
      <c r="H50" s="31">
        <f t="shared" si="42"/>
        <v>1.5840000000000001</v>
      </c>
      <c r="I50" s="31">
        <f t="shared" si="42"/>
        <v>1.5840000000000001</v>
      </c>
      <c r="J50" s="31">
        <f t="shared" si="42"/>
        <v>1.5840000000000001</v>
      </c>
      <c r="K50" s="31">
        <f t="shared" si="42"/>
        <v>1.5840000000000001</v>
      </c>
      <c r="L50" s="31">
        <f t="shared" si="42"/>
        <v>1.5840000000000001</v>
      </c>
      <c r="M50" s="31">
        <f t="shared" si="42"/>
        <v>1.5840000000000001</v>
      </c>
      <c r="N50" s="31">
        <f t="shared" si="42"/>
        <v>1.5840000000000001</v>
      </c>
      <c r="O50" s="31">
        <f t="shared" si="42"/>
        <v>1.5840000000000001</v>
      </c>
      <c r="P50" s="31">
        <f t="shared" si="42"/>
        <v>1.5840000000000001</v>
      </c>
      <c r="Q50" s="31">
        <f t="shared" si="42"/>
        <v>1.5840000000000001</v>
      </c>
      <c r="R50" s="31">
        <f t="shared" si="42"/>
        <v>1.5840000000000001</v>
      </c>
      <c r="S50" s="31">
        <f t="shared" si="42"/>
        <v>1.5840000000000001</v>
      </c>
      <c r="T50" s="31">
        <f t="shared" si="42"/>
        <v>1.5840000000000001</v>
      </c>
      <c r="U50" s="31">
        <f t="shared" si="42"/>
        <v>1.5840000000000001</v>
      </c>
      <c r="V50" s="31">
        <f t="shared" si="42"/>
        <v>1.5840000000000001</v>
      </c>
      <c r="W50" s="31">
        <f t="shared" si="42"/>
        <v>1.5840000000000001</v>
      </c>
      <c r="X50" s="31">
        <f t="shared" si="42"/>
        <v>1.5840000000000001</v>
      </c>
      <c r="Y50" s="31">
        <f t="shared" si="42"/>
        <v>1.5840000000000001</v>
      </c>
      <c r="Z50" s="31">
        <f t="shared" si="42"/>
        <v>1.5840000000000001</v>
      </c>
      <c r="AA50" s="31">
        <f t="shared" si="40"/>
        <v>1.5840000000000001</v>
      </c>
      <c r="AB50" s="31">
        <f t="shared" si="40"/>
        <v>1.5840000000000001</v>
      </c>
    </row>
    <row r="51" spans="1:28" ht="13" x14ac:dyDescent="0.3">
      <c r="A51" s="41" t="s">
        <v>2</v>
      </c>
      <c r="B51" s="34">
        <v>2.5</v>
      </c>
      <c r="C51" s="26">
        <f t="shared" si="41"/>
        <v>2.64</v>
      </c>
      <c r="D51" s="31">
        <f>C51</f>
        <v>2.64</v>
      </c>
      <c r="E51" s="31">
        <f t="shared" ref="E51:Z51" si="43">D51</f>
        <v>2.64</v>
      </c>
      <c r="F51" s="31">
        <f t="shared" si="43"/>
        <v>2.64</v>
      </c>
      <c r="G51" s="31">
        <f t="shared" si="43"/>
        <v>2.64</v>
      </c>
      <c r="H51" s="31">
        <f t="shared" si="43"/>
        <v>2.64</v>
      </c>
      <c r="I51" s="31">
        <f t="shared" si="43"/>
        <v>2.64</v>
      </c>
      <c r="J51" s="31">
        <f t="shared" si="43"/>
        <v>2.64</v>
      </c>
      <c r="K51" s="31">
        <f t="shared" si="43"/>
        <v>2.64</v>
      </c>
      <c r="L51" s="31">
        <f t="shared" si="43"/>
        <v>2.64</v>
      </c>
      <c r="M51" s="31">
        <f t="shared" si="43"/>
        <v>2.64</v>
      </c>
      <c r="N51" s="31">
        <f t="shared" si="43"/>
        <v>2.64</v>
      </c>
      <c r="O51" s="31">
        <f t="shared" si="43"/>
        <v>2.64</v>
      </c>
      <c r="P51" s="31">
        <f t="shared" si="43"/>
        <v>2.64</v>
      </c>
      <c r="Q51" s="31">
        <f t="shared" si="43"/>
        <v>2.64</v>
      </c>
      <c r="R51" s="31">
        <f t="shared" si="43"/>
        <v>2.64</v>
      </c>
      <c r="S51" s="31">
        <f t="shared" si="43"/>
        <v>2.64</v>
      </c>
      <c r="T51" s="31">
        <f t="shared" si="43"/>
        <v>2.64</v>
      </c>
      <c r="U51" s="31">
        <f t="shared" si="43"/>
        <v>2.64</v>
      </c>
      <c r="V51" s="31">
        <f t="shared" si="43"/>
        <v>2.64</v>
      </c>
      <c r="W51" s="31">
        <f t="shared" si="43"/>
        <v>2.64</v>
      </c>
      <c r="X51" s="31">
        <f t="shared" si="43"/>
        <v>2.64</v>
      </c>
      <c r="Y51" s="31">
        <f t="shared" si="43"/>
        <v>2.64</v>
      </c>
      <c r="Z51" s="31">
        <f t="shared" si="43"/>
        <v>2.64</v>
      </c>
      <c r="AA51" s="31">
        <f t="shared" si="40"/>
        <v>2.64</v>
      </c>
      <c r="AB51" s="31">
        <f t="shared" si="40"/>
        <v>2.64</v>
      </c>
    </row>
    <row r="52" spans="1:28" ht="13" x14ac:dyDescent="0.3">
      <c r="A52" s="41" t="s">
        <v>48</v>
      </c>
      <c r="B52" s="34">
        <v>0</v>
      </c>
      <c r="C52" s="26">
        <f t="shared" si="41"/>
        <v>0</v>
      </c>
      <c r="D52" s="31">
        <f>C52</f>
        <v>0</v>
      </c>
      <c r="E52" s="31">
        <f t="shared" ref="E52:Z52" si="44">D52</f>
        <v>0</v>
      </c>
      <c r="F52" s="31">
        <f t="shared" si="44"/>
        <v>0</v>
      </c>
      <c r="G52" s="31">
        <f t="shared" si="44"/>
        <v>0</v>
      </c>
      <c r="H52" s="31">
        <f t="shared" si="44"/>
        <v>0</v>
      </c>
      <c r="I52" s="31">
        <f t="shared" si="44"/>
        <v>0</v>
      </c>
      <c r="J52" s="31">
        <f t="shared" si="44"/>
        <v>0</v>
      </c>
      <c r="K52" s="31">
        <f t="shared" si="44"/>
        <v>0</v>
      </c>
      <c r="L52" s="31">
        <f t="shared" si="44"/>
        <v>0</v>
      </c>
      <c r="M52" s="31">
        <f t="shared" si="44"/>
        <v>0</v>
      </c>
      <c r="N52" s="31">
        <f t="shared" si="44"/>
        <v>0</v>
      </c>
      <c r="O52" s="31">
        <f t="shared" si="44"/>
        <v>0</v>
      </c>
      <c r="P52" s="31">
        <f t="shared" si="44"/>
        <v>0</v>
      </c>
      <c r="Q52" s="31">
        <f t="shared" si="44"/>
        <v>0</v>
      </c>
      <c r="R52" s="31">
        <f t="shared" si="44"/>
        <v>0</v>
      </c>
      <c r="S52" s="31">
        <f t="shared" si="44"/>
        <v>0</v>
      </c>
      <c r="T52" s="31">
        <f t="shared" si="44"/>
        <v>0</v>
      </c>
      <c r="U52" s="31">
        <f t="shared" si="44"/>
        <v>0</v>
      </c>
      <c r="V52" s="31">
        <f t="shared" si="44"/>
        <v>0</v>
      </c>
      <c r="W52" s="31">
        <f t="shared" si="44"/>
        <v>0</v>
      </c>
      <c r="X52" s="31">
        <f t="shared" si="44"/>
        <v>0</v>
      </c>
      <c r="Y52" s="31">
        <f t="shared" si="44"/>
        <v>0</v>
      </c>
      <c r="Z52" s="31">
        <f t="shared" si="44"/>
        <v>0</v>
      </c>
      <c r="AA52" s="31">
        <f t="shared" si="40"/>
        <v>0</v>
      </c>
      <c r="AB52" s="31">
        <f t="shared" si="40"/>
        <v>0</v>
      </c>
    </row>
    <row r="53" spans="1:28" ht="13" x14ac:dyDescent="0.3">
      <c r="A53" s="41" t="s">
        <v>49</v>
      </c>
      <c r="B53" s="34">
        <v>0</v>
      </c>
      <c r="C53" s="26">
        <f t="shared" si="41"/>
        <v>0</v>
      </c>
      <c r="D53" s="31">
        <f>C53</f>
        <v>0</v>
      </c>
      <c r="E53" s="31">
        <f t="shared" ref="E53:Z53" si="45">D53</f>
        <v>0</v>
      </c>
      <c r="F53" s="31">
        <f t="shared" si="45"/>
        <v>0</v>
      </c>
      <c r="G53" s="31">
        <f t="shared" si="45"/>
        <v>0</v>
      </c>
      <c r="H53" s="31">
        <f t="shared" si="45"/>
        <v>0</v>
      </c>
      <c r="I53" s="31">
        <f t="shared" si="45"/>
        <v>0</v>
      </c>
      <c r="J53" s="31">
        <f t="shared" si="45"/>
        <v>0</v>
      </c>
      <c r="K53" s="31">
        <f t="shared" si="45"/>
        <v>0</v>
      </c>
      <c r="L53" s="31">
        <f t="shared" si="45"/>
        <v>0</v>
      </c>
      <c r="M53" s="31">
        <f t="shared" si="45"/>
        <v>0</v>
      </c>
      <c r="N53" s="31">
        <f t="shared" si="45"/>
        <v>0</v>
      </c>
      <c r="O53" s="31">
        <f t="shared" si="45"/>
        <v>0</v>
      </c>
      <c r="P53" s="31">
        <f t="shared" si="45"/>
        <v>0</v>
      </c>
      <c r="Q53" s="31">
        <f t="shared" si="45"/>
        <v>0</v>
      </c>
      <c r="R53" s="31">
        <f t="shared" si="45"/>
        <v>0</v>
      </c>
      <c r="S53" s="31">
        <f t="shared" si="45"/>
        <v>0</v>
      </c>
      <c r="T53" s="31">
        <f t="shared" si="45"/>
        <v>0</v>
      </c>
      <c r="U53" s="31">
        <f t="shared" si="45"/>
        <v>0</v>
      </c>
      <c r="V53" s="31">
        <f t="shared" si="45"/>
        <v>0</v>
      </c>
      <c r="W53" s="31">
        <f t="shared" si="45"/>
        <v>0</v>
      </c>
      <c r="X53" s="31">
        <f t="shared" si="45"/>
        <v>0</v>
      </c>
      <c r="Y53" s="31">
        <f t="shared" si="45"/>
        <v>0</v>
      </c>
      <c r="Z53" s="31">
        <f t="shared" si="45"/>
        <v>0</v>
      </c>
      <c r="AA53" s="31">
        <f t="shared" si="40"/>
        <v>0</v>
      </c>
      <c r="AB53" s="31">
        <f t="shared" si="40"/>
        <v>0</v>
      </c>
    </row>
    <row r="54" spans="1:28" ht="13" x14ac:dyDescent="0.3">
      <c r="A54" s="5"/>
    </row>
    <row r="55" spans="1:28" ht="13" x14ac:dyDescent="0.3">
      <c r="A55" s="2" t="s">
        <v>80</v>
      </c>
    </row>
    <row r="56" spans="1:28" ht="13" x14ac:dyDescent="0.3">
      <c r="A56" s="41" t="s">
        <v>0</v>
      </c>
      <c r="B56" s="34">
        <v>1</v>
      </c>
      <c r="C56" s="26">
        <f>B56*(1+5.6%)</f>
        <v>1.056</v>
      </c>
      <c r="D56" s="31">
        <f>C56</f>
        <v>1.056</v>
      </c>
      <c r="E56" s="31">
        <f t="shared" ref="E56:E60" si="46">D56</f>
        <v>1.056</v>
      </c>
      <c r="F56" s="31">
        <f t="shared" ref="F56:F60" si="47">E56</f>
        <v>1.056</v>
      </c>
      <c r="G56" s="31">
        <f t="shared" ref="G56:G60" si="48">F56</f>
        <v>1.056</v>
      </c>
      <c r="H56" s="31">
        <f t="shared" ref="H56:H60" si="49">G56</f>
        <v>1.056</v>
      </c>
      <c r="I56" s="31">
        <f t="shared" ref="I56:I60" si="50">H56</f>
        <v>1.056</v>
      </c>
      <c r="J56" s="31">
        <f t="shared" ref="J56:J60" si="51">I56</f>
        <v>1.056</v>
      </c>
      <c r="K56" s="31">
        <f t="shared" ref="K56:K60" si="52">J56</f>
        <v>1.056</v>
      </c>
      <c r="L56" s="31">
        <f t="shared" ref="L56:L60" si="53">K56</f>
        <v>1.056</v>
      </c>
      <c r="M56" s="31">
        <f t="shared" ref="M56:M60" si="54">L56</f>
        <v>1.056</v>
      </c>
      <c r="N56" s="31">
        <f t="shared" ref="N56:N60" si="55">M56</f>
        <v>1.056</v>
      </c>
      <c r="O56" s="31">
        <f t="shared" ref="O56:O60" si="56">N56</f>
        <v>1.056</v>
      </c>
      <c r="P56" s="31">
        <f t="shared" ref="P56:P60" si="57">O56</f>
        <v>1.056</v>
      </c>
      <c r="Q56" s="31">
        <f t="shared" ref="Q56:Q60" si="58">P56</f>
        <v>1.056</v>
      </c>
      <c r="R56" s="31">
        <f t="shared" ref="R56:R60" si="59">Q56</f>
        <v>1.056</v>
      </c>
      <c r="S56" s="31">
        <f t="shared" ref="S56:S60" si="60">R56</f>
        <v>1.056</v>
      </c>
      <c r="T56" s="31">
        <f t="shared" ref="T56:T60" si="61">S56</f>
        <v>1.056</v>
      </c>
      <c r="U56" s="31">
        <f t="shared" ref="U56:U60" si="62">T56</f>
        <v>1.056</v>
      </c>
      <c r="V56" s="31">
        <f t="shared" ref="V56:V60" si="63">U56</f>
        <v>1.056</v>
      </c>
      <c r="W56" s="31">
        <f t="shared" ref="W56:W60" si="64">V56</f>
        <v>1.056</v>
      </c>
      <c r="X56" s="31">
        <f t="shared" ref="X56:X60" si="65">W56</f>
        <v>1.056</v>
      </c>
      <c r="Y56" s="31">
        <f t="shared" ref="Y56:Y60" si="66">X56</f>
        <v>1.056</v>
      </c>
      <c r="Z56" s="31">
        <f t="shared" ref="Z56:AB60" si="67">Y56</f>
        <v>1.056</v>
      </c>
      <c r="AA56" s="31">
        <f t="shared" si="67"/>
        <v>1.056</v>
      </c>
      <c r="AB56" s="31">
        <f t="shared" si="67"/>
        <v>1.056</v>
      </c>
    </row>
    <row r="57" spans="1:28" ht="13" x14ac:dyDescent="0.3">
      <c r="A57" s="41" t="s">
        <v>1</v>
      </c>
      <c r="B57" s="34">
        <v>1.5</v>
      </c>
      <c r="C57" s="26">
        <f t="shared" ref="C57:C60" si="68">B57*(1+5.6%)</f>
        <v>1.5840000000000001</v>
      </c>
      <c r="D57" s="31">
        <f>C57</f>
        <v>1.5840000000000001</v>
      </c>
      <c r="E57" s="31">
        <f t="shared" si="46"/>
        <v>1.5840000000000001</v>
      </c>
      <c r="F57" s="31">
        <f t="shared" si="47"/>
        <v>1.5840000000000001</v>
      </c>
      <c r="G57" s="31">
        <f t="shared" si="48"/>
        <v>1.5840000000000001</v>
      </c>
      <c r="H57" s="31">
        <f t="shared" si="49"/>
        <v>1.5840000000000001</v>
      </c>
      <c r="I57" s="31">
        <f t="shared" si="50"/>
        <v>1.5840000000000001</v>
      </c>
      <c r="J57" s="31">
        <f t="shared" si="51"/>
        <v>1.5840000000000001</v>
      </c>
      <c r="K57" s="31">
        <f t="shared" si="52"/>
        <v>1.5840000000000001</v>
      </c>
      <c r="L57" s="31">
        <f t="shared" si="53"/>
        <v>1.5840000000000001</v>
      </c>
      <c r="M57" s="31">
        <f t="shared" si="54"/>
        <v>1.5840000000000001</v>
      </c>
      <c r="N57" s="31">
        <f t="shared" si="55"/>
        <v>1.5840000000000001</v>
      </c>
      <c r="O57" s="31">
        <f t="shared" si="56"/>
        <v>1.5840000000000001</v>
      </c>
      <c r="P57" s="31">
        <f t="shared" si="57"/>
        <v>1.5840000000000001</v>
      </c>
      <c r="Q57" s="31">
        <f t="shared" si="58"/>
        <v>1.5840000000000001</v>
      </c>
      <c r="R57" s="31">
        <f t="shared" si="59"/>
        <v>1.5840000000000001</v>
      </c>
      <c r="S57" s="31">
        <f t="shared" si="60"/>
        <v>1.5840000000000001</v>
      </c>
      <c r="T57" s="31">
        <f t="shared" si="61"/>
        <v>1.5840000000000001</v>
      </c>
      <c r="U57" s="31">
        <f t="shared" si="62"/>
        <v>1.5840000000000001</v>
      </c>
      <c r="V57" s="31">
        <f t="shared" si="63"/>
        <v>1.5840000000000001</v>
      </c>
      <c r="W57" s="31">
        <f t="shared" si="64"/>
        <v>1.5840000000000001</v>
      </c>
      <c r="X57" s="31">
        <f t="shared" si="65"/>
        <v>1.5840000000000001</v>
      </c>
      <c r="Y57" s="31">
        <f t="shared" si="66"/>
        <v>1.5840000000000001</v>
      </c>
      <c r="Z57" s="31">
        <f t="shared" si="67"/>
        <v>1.5840000000000001</v>
      </c>
      <c r="AA57" s="31">
        <f t="shared" si="67"/>
        <v>1.5840000000000001</v>
      </c>
      <c r="AB57" s="31">
        <f t="shared" si="67"/>
        <v>1.5840000000000001</v>
      </c>
    </row>
    <row r="58" spans="1:28" ht="13" x14ac:dyDescent="0.3">
      <c r="A58" s="41" t="s">
        <v>2</v>
      </c>
      <c r="B58" s="34">
        <v>2.5</v>
      </c>
      <c r="C58" s="26">
        <f t="shared" si="68"/>
        <v>2.64</v>
      </c>
      <c r="D58" s="31">
        <f>C58</f>
        <v>2.64</v>
      </c>
      <c r="E58" s="31">
        <f t="shared" si="46"/>
        <v>2.64</v>
      </c>
      <c r="F58" s="31">
        <f t="shared" si="47"/>
        <v>2.64</v>
      </c>
      <c r="G58" s="31">
        <f t="shared" si="48"/>
        <v>2.64</v>
      </c>
      <c r="H58" s="31">
        <f t="shared" si="49"/>
        <v>2.64</v>
      </c>
      <c r="I58" s="31">
        <f t="shared" si="50"/>
        <v>2.64</v>
      </c>
      <c r="J58" s="31">
        <f t="shared" si="51"/>
        <v>2.64</v>
      </c>
      <c r="K58" s="31">
        <f t="shared" si="52"/>
        <v>2.64</v>
      </c>
      <c r="L58" s="31">
        <f t="shared" si="53"/>
        <v>2.64</v>
      </c>
      <c r="M58" s="31">
        <f t="shared" si="54"/>
        <v>2.64</v>
      </c>
      <c r="N58" s="31">
        <f t="shared" si="55"/>
        <v>2.64</v>
      </c>
      <c r="O58" s="31">
        <f t="shared" si="56"/>
        <v>2.64</v>
      </c>
      <c r="P58" s="31">
        <f t="shared" si="57"/>
        <v>2.64</v>
      </c>
      <c r="Q58" s="31">
        <f t="shared" si="58"/>
        <v>2.64</v>
      </c>
      <c r="R58" s="31">
        <f t="shared" si="59"/>
        <v>2.64</v>
      </c>
      <c r="S58" s="31">
        <f t="shared" si="60"/>
        <v>2.64</v>
      </c>
      <c r="T58" s="31">
        <f t="shared" si="61"/>
        <v>2.64</v>
      </c>
      <c r="U58" s="31">
        <f t="shared" si="62"/>
        <v>2.64</v>
      </c>
      <c r="V58" s="31">
        <f t="shared" si="63"/>
        <v>2.64</v>
      </c>
      <c r="W58" s="31">
        <f t="shared" si="64"/>
        <v>2.64</v>
      </c>
      <c r="X58" s="31">
        <f t="shared" si="65"/>
        <v>2.64</v>
      </c>
      <c r="Y58" s="31">
        <f t="shared" si="66"/>
        <v>2.64</v>
      </c>
      <c r="Z58" s="31">
        <f t="shared" si="67"/>
        <v>2.64</v>
      </c>
      <c r="AA58" s="31">
        <f t="shared" si="67"/>
        <v>2.64</v>
      </c>
      <c r="AB58" s="31">
        <f t="shared" si="67"/>
        <v>2.64</v>
      </c>
    </row>
    <row r="59" spans="1:28" ht="13" x14ac:dyDescent="0.3">
      <c r="A59" s="41" t="s">
        <v>48</v>
      </c>
      <c r="B59" s="34">
        <v>0</v>
      </c>
      <c r="C59" s="26">
        <f t="shared" si="68"/>
        <v>0</v>
      </c>
      <c r="D59" s="31">
        <f>C59</f>
        <v>0</v>
      </c>
      <c r="E59" s="31">
        <f t="shared" si="46"/>
        <v>0</v>
      </c>
      <c r="F59" s="31">
        <f t="shared" si="47"/>
        <v>0</v>
      </c>
      <c r="G59" s="31">
        <f t="shared" si="48"/>
        <v>0</v>
      </c>
      <c r="H59" s="31">
        <f t="shared" si="49"/>
        <v>0</v>
      </c>
      <c r="I59" s="31">
        <f t="shared" si="50"/>
        <v>0</v>
      </c>
      <c r="J59" s="31">
        <f t="shared" si="51"/>
        <v>0</v>
      </c>
      <c r="K59" s="31">
        <f t="shared" si="52"/>
        <v>0</v>
      </c>
      <c r="L59" s="31">
        <f t="shared" si="53"/>
        <v>0</v>
      </c>
      <c r="M59" s="31">
        <f t="shared" si="54"/>
        <v>0</v>
      </c>
      <c r="N59" s="31">
        <f t="shared" si="55"/>
        <v>0</v>
      </c>
      <c r="O59" s="31">
        <f t="shared" si="56"/>
        <v>0</v>
      </c>
      <c r="P59" s="31">
        <f t="shared" si="57"/>
        <v>0</v>
      </c>
      <c r="Q59" s="31">
        <f t="shared" si="58"/>
        <v>0</v>
      </c>
      <c r="R59" s="31">
        <f t="shared" si="59"/>
        <v>0</v>
      </c>
      <c r="S59" s="31">
        <f t="shared" si="60"/>
        <v>0</v>
      </c>
      <c r="T59" s="31">
        <f t="shared" si="61"/>
        <v>0</v>
      </c>
      <c r="U59" s="31">
        <f t="shared" si="62"/>
        <v>0</v>
      </c>
      <c r="V59" s="31">
        <f t="shared" si="63"/>
        <v>0</v>
      </c>
      <c r="W59" s="31">
        <f t="shared" si="64"/>
        <v>0</v>
      </c>
      <c r="X59" s="31">
        <f t="shared" si="65"/>
        <v>0</v>
      </c>
      <c r="Y59" s="31">
        <f t="shared" si="66"/>
        <v>0</v>
      </c>
      <c r="Z59" s="31">
        <f t="shared" si="67"/>
        <v>0</v>
      </c>
      <c r="AA59" s="31">
        <f t="shared" si="67"/>
        <v>0</v>
      </c>
      <c r="AB59" s="31">
        <f t="shared" si="67"/>
        <v>0</v>
      </c>
    </row>
    <row r="60" spans="1:28" ht="13" x14ac:dyDescent="0.3">
      <c r="A60" s="41" t="s">
        <v>49</v>
      </c>
      <c r="B60" s="34">
        <v>0</v>
      </c>
      <c r="C60" s="26">
        <f t="shared" si="68"/>
        <v>0</v>
      </c>
      <c r="D60" s="31">
        <f>C60</f>
        <v>0</v>
      </c>
      <c r="E60" s="31">
        <f t="shared" si="46"/>
        <v>0</v>
      </c>
      <c r="F60" s="31">
        <f t="shared" si="47"/>
        <v>0</v>
      </c>
      <c r="G60" s="31">
        <f t="shared" si="48"/>
        <v>0</v>
      </c>
      <c r="H60" s="31">
        <f t="shared" si="49"/>
        <v>0</v>
      </c>
      <c r="I60" s="31">
        <f t="shared" si="50"/>
        <v>0</v>
      </c>
      <c r="J60" s="31">
        <f t="shared" si="51"/>
        <v>0</v>
      </c>
      <c r="K60" s="31">
        <f t="shared" si="52"/>
        <v>0</v>
      </c>
      <c r="L60" s="31">
        <f t="shared" si="53"/>
        <v>0</v>
      </c>
      <c r="M60" s="31">
        <f t="shared" si="54"/>
        <v>0</v>
      </c>
      <c r="N60" s="31">
        <f t="shared" si="55"/>
        <v>0</v>
      </c>
      <c r="O60" s="31">
        <f t="shared" si="56"/>
        <v>0</v>
      </c>
      <c r="P60" s="31">
        <f t="shared" si="57"/>
        <v>0</v>
      </c>
      <c r="Q60" s="31">
        <f t="shared" si="58"/>
        <v>0</v>
      </c>
      <c r="R60" s="31">
        <f t="shared" si="59"/>
        <v>0</v>
      </c>
      <c r="S60" s="31">
        <f t="shared" si="60"/>
        <v>0</v>
      </c>
      <c r="T60" s="31">
        <f t="shared" si="61"/>
        <v>0</v>
      </c>
      <c r="U60" s="31">
        <f t="shared" si="62"/>
        <v>0</v>
      </c>
      <c r="V60" s="31">
        <f t="shared" si="63"/>
        <v>0</v>
      </c>
      <c r="W60" s="31">
        <f t="shared" si="64"/>
        <v>0</v>
      </c>
      <c r="X60" s="31">
        <f t="shared" si="65"/>
        <v>0</v>
      </c>
      <c r="Y60" s="31">
        <f t="shared" si="66"/>
        <v>0</v>
      </c>
      <c r="Z60" s="31">
        <f t="shared" si="67"/>
        <v>0</v>
      </c>
      <c r="AA60" s="31">
        <f t="shared" si="67"/>
        <v>0</v>
      </c>
      <c r="AB60" s="31">
        <f t="shared" si="67"/>
        <v>0</v>
      </c>
    </row>
    <row r="61" spans="1:28" ht="13" x14ac:dyDescent="0.3">
      <c r="A61" s="5"/>
    </row>
    <row r="62" spans="1:28" ht="13" x14ac:dyDescent="0.3">
      <c r="A62" s="5"/>
      <c r="B62" s="1" t="s">
        <v>14</v>
      </c>
      <c r="C62" s="1" t="s">
        <v>15</v>
      </c>
    </row>
    <row r="63" spans="1:28" ht="12" customHeight="1" x14ac:dyDescent="0.3">
      <c r="A63" s="2" t="s">
        <v>81</v>
      </c>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row>
    <row r="64" spans="1:28" ht="12" customHeight="1" x14ac:dyDescent="0.3">
      <c r="A64" s="41" t="s">
        <v>0</v>
      </c>
      <c r="B64" s="34">
        <v>0.25</v>
      </c>
      <c r="C64" s="26">
        <f t="shared" ref="C64:C68" si="69">B64*(1+5.6%)</f>
        <v>0.26400000000000001</v>
      </c>
      <c r="D64" s="31">
        <f>C64</f>
        <v>0.26400000000000001</v>
      </c>
      <c r="E64" s="31">
        <f t="shared" ref="E64:E68" si="70">D64</f>
        <v>0.26400000000000001</v>
      </c>
      <c r="F64" s="31">
        <f t="shared" ref="F64:F68" si="71">E64</f>
        <v>0.26400000000000001</v>
      </c>
      <c r="G64" s="31">
        <f t="shared" ref="G64:G68" si="72">F64</f>
        <v>0.26400000000000001</v>
      </c>
      <c r="H64" s="31">
        <f t="shared" ref="H64:H68" si="73">G64</f>
        <v>0.26400000000000001</v>
      </c>
      <c r="I64" s="31">
        <f t="shared" ref="I64:I68" si="74">H64</f>
        <v>0.26400000000000001</v>
      </c>
      <c r="J64" s="31">
        <f t="shared" ref="J64:J68" si="75">I64</f>
        <v>0.26400000000000001</v>
      </c>
      <c r="K64" s="31">
        <f t="shared" ref="K64:K68" si="76">J64</f>
        <v>0.26400000000000001</v>
      </c>
      <c r="L64" s="31">
        <f t="shared" ref="L64:L68" si="77">K64</f>
        <v>0.26400000000000001</v>
      </c>
      <c r="M64" s="31">
        <f t="shared" ref="M64:M68" si="78">L64</f>
        <v>0.26400000000000001</v>
      </c>
      <c r="N64" s="31">
        <f t="shared" ref="N64:N68" si="79">M64</f>
        <v>0.26400000000000001</v>
      </c>
      <c r="O64" s="31">
        <f t="shared" ref="O64:O68" si="80">N64</f>
        <v>0.26400000000000001</v>
      </c>
      <c r="P64" s="31">
        <f t="shared" ref="P64:P68" si="81">O64</f>
        <v>0.26400000000000001</v>
      </c>
      <c r="Q64" s="31">
        <f t="shared" ref="Q64:Q68" si="82">P64</f>
        <v>0.26400000000000001</v>
      </c>
      <c r="R64" s="31">
        <f t="shared" ref="R64:R68" si="83">Q64</f>
        <v>0.26400000000000001</v>
      </c>
      <c r="S64" s="31">
        <f t="shared" ref="S64:S68" si="84">R64</f>
        <v>0.26400000000000001</v>
      </c>
      <c r="T64" s="31">
        <f t="shared" ref="T64:T68" si="85">S64</f>
        <v>0.26400000000000001</v>
      </c>
      <c r="U64" s="31">
        <f t="shared" ref="U64:U68" si="86">T64</f>
        <v>0.26400000000000001</v>
      </c>
      <c r="V64" s="31">
        <f t="shared" ref="V64:V68" si="87">U64</f>
        <v>0.26400000000000001</v>
      </c>
      <c r="W64" s="31">
        <f t="shared" ref="W64:W68" si="88">V64</f>
        <v>0.26400000000000001</v>
      </c>
      <c r="X64" s="31">
        <f t="shared" ref="X64:X68" si="89">W64</f>
        <v>0.26400000000000001</v>
      </c>
      <c r="Y64" s="31">
        <f t="shared" ref="Y64:Y68" si="90">X64</f>
        <v>0.26400000000000001</v>
      </c>
      <c r="Z64" s="31">
        <f t="shared" ref="Z64:Z68" si="91">Y64</f>
        <v>0.26400000000000001</v>
      </c>
      <c r="AA64" s="31">
        <f t="shared" ref="AA64:AA68" si="92">Z64</f>
        <v>0.26400000000000001</v>
      </c>
      <c r="AB64" s="31">
        <f t="shared" ref="AB64:AB68" si="93">AA64</f>
        <v>0.26400000000000001</v>
      </c>
    </row>
    <row r="65" spans="1:28" ht="12" customHeight="1" x14ac:dyDescent="0.3">
      <c r="A65" s="41" t="s">
        <v>1</v>
      </c>
      <c r="B65" s="34">
        <v>0.25</v>
      </c>
      <c r="C65" s="26">
        <f t="shared" si="69"/>
        <v>0.26400000000000001</v>
      </c>
      <c r="D65" s="31">
        <f>C65</f>
        <v>0.26400000000000001</v>
      </c>
      <c r="E65" s="31">
        <f t="shared" si="70"/>
        <v>0.26400000000000001</v>
      </c>
      <c r="F65" s="31">
        <f t="shared" si="71"/>
        <v>0.26400000000000001</v>
      </c>
      <c r="G65" s="31">
        <f t="shared" si="72"/>
        <v>0.26400000000000001</v>
      </c>
      <c r="H65" s="31">
        <f t="shared" si="73"/>
        <v>0.26400000000000001</v>
      </c>
      <c r="I65" s="31">
        <f t="shared" si="74"/>
        <v>0.26400000000000001</v>
      </c>
      <c r="J65" s="31">
        <f t="shared" si="75"/>
        <v>0.26400000000000001</v>
      </c>
      <c r="K65" s="31">
        <f t="shared" si="76"/>
        <v>0.26400000000000001</v>
      </c>
      <c r="L65" s="31">
        <f t="shared" si="77"/>
        <v>0.26400000000000001</v>
      </c>
      <c r="M65" s="31">
        <f t="shared" si="78"/>
        <v>0.26400000000000001</v>
      </c>
      <c r="N65" s="31">
        <f t="shared" si="79"/>
        <v>0.26400000000000001</v>
      </c>
      <c r="O65" s="31">
        <f t="shared" si="80"/>
        <v>0.26400000000000001</v>
      </c>
      <c r="P65" s="31">
        <f t="shared" si="81"/>
        <v>0.26400000000000001</v>
      </c>
      <c r="Q65" s="31">
        <f t="shared" si="82"/>
        <v>0.26400000000000001</v>
      </c>
      <c r="R65" s="31">
        <f t="shared" si="83"/>
        <v>0.26400000000000001</v>
      </c>
      <c r="S65" s="31">
        <f t="shared" si="84"/>
        <v>0.26400000000000001</v>
      </c>
      <c r="T65" s="31">
        <f t="shared" si="85"/>
        <v>0.26400000000000001</v>
      </c>
      <c r="U65" s="31">
        <f t="shared" si="86"/>
        <v>0.26400000000000001</v>
      </c>
      <c r="V65" s="31">
        <f t="shared" si="87"/>
        <v>0.26400000000000001</v>
      </c>
      <c r="W65" s="31">
        <f t="shared" si="88"/>
        <v>0.26400000000000001</v>
      </c>
      <c r="X65" s="31">
        <f t="shared" si="89"/>
        <v>0.26400000000000001</v>
      </c>
      <c r="Y65" s="31">
        <f t="shared" si="90"/>
        <v>0.26400000000000001</v>
      </c>
      <c r="Z65" s="31">
        <f t="shared" si="91"/>
        <v>0.26400000000000001</v>
      </c>
      <c r="AA65" s="31">
        <f t="shared" si="92"/>
        <v>0.26400000000000001</v>
      </c>
      <c r="AB65" s="31">
        <f t="shared" si="93"/>
        <v>0.26400000000000001</v>
      </c>
    </row>
    <row r="66" spans="1:28" ht="12" customHeight="1" x14ac:dyDescent="0.3">
      <c r="A66" s="41" t="s">
        <v>2</v>
      </c>
      <c r="B66" s="34">
        <v>0.25</v>
      </c>
      <c r="C66" s="26">
        <f t="shared" si="69"/>
        <v>0.26400000000000001</v>
      </c>
      <c r="D66" s="31">
        <f>C66</f>
        <v>0.26400000000000001</v>
      </c>
      <c r="E66" s="31">
        <f t="shared" si="70"/>
        <v>0.26400000000000001</v>
      </c>
      <c r="F66" s="31">
        <f t="shared" si="71"/>
        <v>0.26400000000000001</v>
      </c>
      <c r="G66" s="31">
        <f t="shared" si="72"/>
        <v>0.26400000000000001</v>
      </c>
      <c r="H66" s="31">
        <f t="shared" si="73"/>
        <v>0.26400000000000001</v>
      </c>
      <c r="I66" s="31">
        <f t="shared" si="74"/>
        <v>0.26400000000000001</v>
      </c>
      <c r="J66" s="31">
        <f t="shared" si="75"/>
        <v>0.26400000000000001</v>
      </c>
      <c r="K66" s="31">
        <f t="shared" si="76"/>
        <v>0.26400000000000001</v>
      </c>
      <c r="L66" s="31">
        <f t="shared" si="77"/>
        <v>0.26400000000000001</v>
      </c>
      <c r="M66" s="31">
        <f t="shared" si="78"/>
        <v>0.26400000000000001</v>
      </c>
      <c r="N66" s="31">
        <f t="shared" si="79"/>
        <v>0.26400000000000001</v>
      </c>
      <c r="O66" s="31">
        <f t="shared" si="80"/>
        <v>0.26400000000000001</v>
      </c>
      <c r="P66" s="31">
        <f t="shared" si="81"/>
        <v>0.26400000000000001</v>
      </c>
      <c r="Q66" s="31">
        <f t="shared" si="82"/>
        <v>0.26400000000000001</v>
      </c>
      <c r="R66" s="31">
        <f t="shared" si="83"/>
        <v>0.26400000000000001</v>
      </c>
      <c r="S66" s="31">
        <f t="shared" si="84"/>
        <v>0.26400000000000001</v>
      </c>
      <c r="T66" s="31">
        <f t="shared" si="85"/>
        <v>0.26400000000000001</v>
      </c>
      <c r="U66" s="31">
        <f t="shared" si="86"/>
        <v>0.26400000000000001</v>
      </c>
      <c r="V66" s="31">
        <f t="shared" si="87"/>
        <v>0.26400000000000001</v>
      </c>
      <c r="W66" s="31">
        <f t="shared" si="88"/>
        <v>0.26400000000000001</v>
      </c>
      <c r="X66" s="31">
        <f t="shared" si="89"/>
        <v>0.26400000000000001</v>
      </c>
      <c r="Y66" s="31">
        <f t="shared" si="90"/>
        <v>0.26400000000000001</v>
      </c>
      <c r="Z66" s="31">
        <f t="shared" si="91"/>
        <v>0.26400000000000001</v>
      </c>
      <c r="AA66" s="31">
        <f t="shared" si="92"/>
        <v>0.26400000000000001</v>
      </c>
      <c r="AB66" s="31">
        <f t="shared" si="93"/>
        <v>0.26400000000000001</v>
      </c>
    </row>
    <row r="67" spans="1:28" ht="12" customHeight="1" x14ac:dyDescent="0.3">
      <c r="A67" s="41" t="s">
        <v>48</v>
      </c>
      <c r="B67" s="34">
        <v>0.25</v>
      </c>
      <c r="C67" s="26">
        <f t="shared" si="69"/>
        <v>0.26400000000000001</v>
      </c>
      <c r="D67" s="31">
        <f>C67</f>
        <v>0.26400000000000001</v>
      </c>
      <c r="E67" s="31">
        <f t="shared" si="70"/>
        <v>0.26400000000000001</v>
      </c>
      <c r="F67" s="31">
        <f t="shared" si="71"/>
        <v>0.26400000000000001</v>
      </c>
      <c r="G67" s="31">
        <f t="shared" si="72"/>
        <v>0.26400000000000001</v>
      </c>
      <c r="H67" s="31">
        <f t="shared" si="73"/>
        <v>0.26400000000000001</v>
      </c>
      <c r="I67" s="31">
        <f t="shared" si="74"/>
        <v>0.26400000000000001</v>
      </c>
      <c r="J67" s="31">
        <f t="shared" si="75"/>
        <v>0.26400000000000001</v>
      </c>
      <c r="K67" s="31">
        <f t="shared" si="76"/>
        <v>0.26400000000000001</v>
      </c>
      <c r="L67" s="31">
        <f t="shared" si="77"/>
        <v>0.26400000000000001</v>
      </c>
      <c r="M67" s="31">
        <f t="shared" si="78"/>
        <v>0.26400000000000001</v>
      </c>
      <c r="N67" s="31">
        <f t="shared" si="79"/>
        <v>0.26400000000000001</v>
      </c>
      <c r="O67" s="31">
        <f t="shared" si="80"/>
        <v>0.26400000000000001</v>
      </c>
      <c r="P67" s="31">
        <f t="shared" si="81"/>
        <v>0.26400000000000001</v>
      </c>
      <c r="Q67" s="31">
        <f t="shared" si="82"/>
        <v>0.26400000000000001</v>
      </c>
      <c r="R67" s="31">
        <f t="shared" si="83"/>
        <v>0.26400000000000001</v>
      </c>
      <c r="S67" s="31">
        <f t="shared" si="84"/>
        <v>0.26400000000000001</v>
      </c>
      <c r="T67" s="31">
        <f t="shared" si="85"/>
        <v>0.26400000000000001</v>
      </c>
      <c r="U67" s="31">
        <f t="shared" si="86"/>
        <v>0.26400000000000001</v>
      </c>
      <c r="V67" s="31">
        <f t="shared" si="87"/>
        <v>0.26400000000000001</v>
      </c>
      <c r="W67" s="31">
        <f t="shared" si="88"/>
        <v>0.26400000000000001</v>
      </c>
      <c r="X67" s="31">
        <f t="shared" si="89"/>
        <v>0.26400000000000001</v>
      </c>
      <c r="Y67" s="31">
        <f t="shared" si="90"/>
        <v>0.26400000000000001</v>
      </c>
      <c r="Z67" s="31">
        <f t="shared" si="91"/>
        <v>0.26400000000000001</v>
      </c>
      <c r="AA67" s="31">
        <f t="shared" si="92"/>
        <v>0.26400000000000001</v>
      </c>
      <c r="AB67" s="31">
        <f t="shared" si="93"/>
        <v>0.26400000000000001</v>
      </c>
    </row>
    <row r="68" spans="1:28" ht="13" x14ac:dyDescent="0.3">
      <c r="A68" s="41" t="s">
        <v>49</v>
      </c>
      <c r="B68" s="34">
        <v>0.25</v>
      </c>
      <c r="C68" s="26">
        <f t="shared" si="69"/>
        <v>0.26400000000000001</v>
      </c>
      <c r="D68" s="31">
        <f>C68</f>
        <v>0.26400000000000001</v>
      </c>
      <c r="E68" s="31">
        <f t="shared" si="70"/>
        <v>0.26400000000000001</v>
      </c>
      <c r="F68" s="31">
        <f t="shared" si="71"/>
        <v>0.26400000000000001</v>
      </c>
      <c r="G68" s="31">
        <f t="shared" si="72"/>
        <v>0.26400000000000001</v>
      </c>
      <c r="H68" s="31">
        <f t="shared" si="73"/>
        <v>0.26400000000000001</v>
      </c>
      <c r="I68" s="31">
        <f t="shared" si="74"/>
        <v>0.26400000000000001</v>
      </c>
      <c r="J68" s="31">
        <f t="shared" si="75"/>
        <v>0.26400000000000001</v>
      </c>
      <c r="K68" s="31">
        <f t="shared" si="76"/>
        <v>0.26400000000000001</v>
      </c>
      <c r="L68" s="31">
        <f t="shared" si="77"/>
        <v>0.26400000000000001</v>
      </c>
      <c r="M68" s="31">
        <f t="shared" si="78"/>
        <v>0.26400000000000001</v>
      </c>
      <c r="N68" s="31">
        <f t="shared" si="79"/>
        <v>0.26400000000000001</v>
      </c>
      <c r="O68" s="31">
        <f t="shared" si="80"/>
        <v>0.26400000000000001</v>
      </c>
      <c r="P68" s="31">
        <f t="shared" si="81"/>
        <v>0.26400000000000001</v>
      </c>
      <c r="Q68" s="31">
        <f t="shared" si="82"/>
        <v>0.26400000000000001</v>
      </c>
      <c r="R68" s="31">
        <f t="shared" si="83"/>
        <v>0.26400000000000001</v>
      </c>
      <c r="S68" s="31">
        <f t="shared" si="84"/>
        <v>0.26400000000000001</v>
      </c>
      <c r="T68" s="31">
        <f t="shared" si="85"/>
        <v>0.26400000000000001</v>
      </c>
      <c r="U68" s="31">
        <f t="shared" si="86"/>
        <v>0.26400000000000001</v>
      </c>
      <c r="V68" s="31">
        <f t="shared" si="87"/>
        <v>0.26400000000000001</v>
      </c>
      <c r="W68" s="31">
        <f t="shared" si="88"/>
        <v>0.26400000000000001</v>
      </c>
      <c r="X68" s="31">
        <f t="shared" si="89"/>
        <v>0.26400000000000001</v>
      </c>
      <c r="Y68" s="31">
        <f t="shared" si="90"/>
        <v>0.26400000000000001</v>
      </c>
      <c r="Z68" s="31">
        <f t="shared" si="91"/>
        <v>0.26400000000000001</v>
      </c>
      <c r="AA68" s="31">
        <f t="shared" si="92"/>
        <v>0.26400000000000001</v>
      </c>
      <c r="AB68" s="31">
        <f t="shared" si="93"/>
        <v>0.26400000000000001</v>
      </c>
    </row>
    <row r="71" spans="1:28" ht="13" x14ac:dyDescent="0.3">
      <c r="A71" s="5" t="s">
        <v>50</v>
      </c>
    </row>
    <row r="72" spans="1:28" ht="47" customHeight="1" x14ac:dyDescent="0.25">
      <c r="A72" s="50" t="s">
        <v>83</v>
      </c>
      <c r="B72" s="50"/>
      <c r="C72" s="50"/>
      <c r="D72" s="50"/>
      <c r="E72" s="50"/>
      <c r="F72" s="50"/>
      <c r="G72" s="50"/>
      <c r="H72" s="50"/>
    </row>
    <row r="73" spans="1:28" ht="46.5" customHeight="1" x14ac:dyDescent="0.25">
      <c r="A73" s="50" t="s">
        <v>82</v>
      </c>
      <c r="B73" s="50"/>
      <c r="C73" s="50"/>
      <c r="D73" s="50"/>
      <c r="E73" s="50"/>
      <c r="F73" s="50"/>
      <c r="G73" s="50"/>
      <c r="H73" s="50"/>
    </row>
    <row r="74" spans="1:28" ht="48" customHeight="1" x14ac:dyDescent="0.25">
      <c r="A74" s="50" t="s">
        <v>84</v>
      </c>
      <c r="B74" s="50"/>
      <c r="C74" s="50"/>
      <c r="D74" s="50"/>
      <c r="E74" s="50"/>
      <c r="F74" s="50"/>
      <c r="G74" s="50"/>
      <c r="H74" s="50"/>
    </row>
    <row r="75" spans="1:28" ht="93.5" customHeight="1" x14ac:dyDescent="0.25">
      <c r="A75" s="51" t="s">
        <v>86</v>
      </c>
      <c r="B75" s="51"/>
      <c r="C75" s="51"/>
      <c r="D75" s="51"/>
      <c r="E75" s="51"/>
      <c r="F75" s="51"/>
      <c r="G75" s="51"/>
      <c r="H75" s="51"/>
    </row>
    <row r="76" spans="1:28" ht="33" customHeight="1" x14ac:dyDescent="0.25">
      <c r="A76" s="50" t="s">
        <v>85</v>
      </c>
      <c r="B76" s="50"/>
      <c r="C76" s="50"/>
      <c r="D76" s="50"/>
      <c r="E76" s="50"/>
      <c r="F76" s="50"/>
      <c r="G76" s="50"/>
      <c r="H76" s="50"/>
    </row>
    <row r="77" spans="1:28" ht="96.5" customHeight="1" x14ac:dyDescent="0.25">
      <c r="A77" s="50" t="s">
        <v>87</v>
      </c>
      <c r="B77" s="50"/>
      <c r="C77" s="50"/>
      <c r="D77" s="50"/>
      <c r="E77" s="50"/>
      <c r="F77" s="50"/>
      <c r="G77" s="50"/>
      <c r="H77" s="50"/>
    </row>
  </sheetData>
  <sheetProtection sheet="1" objects="1" scenarios="1"/>
  <mergeCells count="7">
    <mergeCell ref="A76:H76"/>
    <mergeCell ref="A77:H77"/>
    <mergeCell ref="B4:C4"/>
    <mergeCell ref="A72:H72"/>
    <mergeCell ref="A73:H73"/>
    <mergeCell ref="A74:H74"/>
    <mergeCell ref="A75:H75"/>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12457-4D92-4720-842F-2C97FDD63806}">
  <dimension ref="A2:AB77"/>
  <sheetViews>
    <sheetView workbookViewId="0">
      <selection activeCell="C16" sqref="C16"/>
    </sheetView>
  </sheetViews>
  <sheetFormatPr defaultRowHeight="12.5" x14ac:dyDescent="0.25"/>
  <cols>
    <col min="1" max="1" width="49.54296875" style="1" customWidth="1"/>
    <col min="2" max="2" width="12.26953125" style="1" customWidth="1"/>
    <col min="3" max="3" width="23.08984375" style="1" customWidth="1"/>
    <col min="4" max="6" width="12.453125" style="1" bestFit="1" customWidth="1"/>
    <col min="7" max="7" width="14.90625" style="1" customWidth="1"/>
    <col min="8" max="28" width="12.453125" style="1" bestFit="1" customWidth="1"/>
    <col min="29" max="16384" width="8.7265625" style="1"/>
  </cols>
  <sheetData>
    <row r="2" spans="1:28" ht="13" x14ac:dyDescent="0.3">
      <c r="A2" s="2"/>
    </row>
    <row r="3" spans="1:28" ht="13" x14ac:dyDescent="0.3">
      <c r="A3" s="2" t="s">
        <v>88</v>
      </c>
    </row>
    <row r="4" spans="1:28" ht="13" x14ac:dyDescent="0.3">
      <c r="A4" s="2"/>
      <c r="B4" s="49">
        <v>2023</v>
      </c>
      <c r="C4" s="49"/>
      <c r="D4" s="1">
        <v>2024</v>
      </c>
      <c r="E4" s="1">
        <f>D4+1</f>
        <v>2025</v>
      </c>
      <c r="F4" s="1">
        <f t="shared" ref="F4:AB4" si="0">E4+1</f>
        <v>2026</v>
      </c>
      <c r="G4" s="1">
        <f t="shared" si="0"/>
        <v>2027</v>
      </c>
      <c r="H4" s="1">
        <f t="shared" si="0"/>
        <v>2028</v>
      </c>
      <c r="I4" s="1">
        <f t="shared" si="0"/>
        <v>2029</v>
      </c>
      <c r="J4" s="1">
        <f t="shared" si="0"/>
        <v>2030</v>
      </c>
      <c r="K4" s="1">
        <f t="shared" si="0"/>
        <v>2031</v>
      </c>
      <c r="L4" s="1">
        <f t="shared" si="0"/>
        <v>2032</v>
      </c>
      <c r="M4" s="1">
        <f t="shared" si="0"/>
        <v>2033</v>
      </c>
      <c r="N4" s="1">
        <f t="shared" si="0"/>
        <v>2034</v>
      </c>
      <c r="O4" s="1">
        <f t="shared" si="0"/>
        <v>2035</v>
      </c>
      <c r="P4" s="1">
        <f t="shared" si="0"/>
        <v>2036</v>
      </c>
      <c r="Q4" s="1">
        <f t="shared" si="0"/>
        <v>2037</v>
      </c>
      <c r="R4" s="1">
        <f t="shared" si="0"/>
        <v>2038</v>
      </c>
      <c r="S4" s="1">
        <f t="shared" si="0"/>
        <v>2039</v>
      </c>
      <c r="T4" s="1">
        <f t="shared" si="0"/>
        <v>2040</v>
      </c>
      <c r="U4" s="1">
        <f t="shared" si="0"/>
        <v>2041</v>
      </c>
      <c r="V4" s="1">
        <f t="shared" si="0"/>
        <v>2042</v>
      </c>
      <c r="W4" s="1">
        <f t="shared" si="0"/>
        <v>2043</v>
      </c>
      <c r="X4" s="1">
        <f t="shared" si="0"/>
        <v>2044</v>
      </c>
      <c r="Y4" s="1">
        <f t="shared" si="0"/>
        <v>2045</v>
      </c>
      <c r="Z4" s="1">
        <f t="shared" si="0"/>
        <v>2046</v>
      </c>
      <c r="AA4" s="1">
        <f t="shared" si="0"/>
        <v>2047</v>
      </c>
      <c r="AB4" s="1">
        <f t="shared" si="0"/>
        <v>2048</v>
      </c>
    </row>
    <row r="5" spans="1:28" ht="13" x14ac:dyDescent="0.3">
      <c r="A5" s="5"/>
      <c r="B5" s="21" t="s">
        <v>11</v>
      </c>
      <c r="C5" s="21" t="s">
        <v>10</v>
      </c>
    </row>
    <row r="6" spans="1:28" ht="15.5" customHeight="1" x14ac:dyDescent="0.25">
      <c r="A6" s="22" t="s">
        <v>91</v>
      </c>
      <c r="B6" s="26">
        <f>'Costuri O&amp;M FP'!B6</f>
        <v>10000000</v>
      </c>
      <c r="C6" s="26">
        <f>B6*(1+5.6%)</f>
        <v>10560000</v>
      </c>
      <c r="D6" s="26">
        <f>'Costuri O&amp;M FP'!D6</f>
        <v>10560000</v>
      </c>
      <c r="E6" s="31">
        <f>D6*(1+0.01%)</f>
        <v>10561056</v>
      </c>
      <c r="F6" s="31">
        <f t="shared" ref="F6:AB6" si="1">E6</f>
        <v>10561056</v>
      </c>
      <c r="G6" s="31">
        <f t="shared" si="1"/>
        <v>10561056</v>
      </c>
      <c r="H6" s="31">
        <f t="shared" si="1"/>
        <v>10561056</v>
      </c>
      <c r="I6" s="31">
        <f t="shared" si="1"/>
        <v>10561056</v>
      </c>
      <c r="J6" s="31">
        <f t="shared" si="1"/>
        <v>10561056</v>
      </c>
      <c r="K6" s="31">
        <f t="shared" si="1"/>
        <v>10561056</v>
      </c>
      <c r="L6" s="31">
        <f t="shared" si="1"/>
        <v>10561056</v>
      </c>
      <c r="M6" s="31">
        <f t="shared" si="1"/>
        <v>10561056</v>
      </c>
      <c r="N6" s="31">
        <f t="shared" si="1"/>
        <v>10561056</v>
      </c>
      <c r="O6" s="31">
        <f t="shared" si="1"/>
        <v>10561056</v>
      </c>
      <c r="P6" s="31">
        <f t="shared" si="1"/>
        <v>10561056</v>
      </c>
      <c r="Q6" s="31">
        <f t="shared" si="1"/>
        <v>10561056</v>
      </c>
      <c r="R6" s="31">
        <f t="shared" si="1"/>
        <v>10561056</v>
      </c>
      <c r="S6" s="31">
        <f t="shared" si="1"/>
        <v>10561056</v>
      </c>
      <c r="T6" s="31">
        <f t="shared" si="1"/>
        <v>10561056</v>
      </c>
      <c r="U6" s="31">
        <f t="shared" si="1"/>
        <v>10561056</v>
      </c>
      <c r="V6" s="31">
        <f t="shared" si="1"/>
        <v>10561056</v>
      </c>
      <c r="W6" s="31">
        <f t="shared" si="1"/>
        <v>10561056</v>
      </c>
      <c r="X6" s="31">
        <f t="shared" si="1"/>
        <v>10561056</v>
      </c>
      <c r="Y6" s="31">
        <f t="shared" si="1"/>
        <v>10561056</v>
      </c>
      <c r="Z6" s="31">
        <f t="shared" si="1"/>
        <v>10561056</v>
      </c>
      <c r="AA6" s="31">
        <f t="shared" si="1"/>
        <v>10561056</v>
      </c>
      <c r="AB6" s="31">
        <f t="shared" si="1"/>
        <v>10561056</v>
      </c>
    </row>
    <row r="8" spans="1:28" ht="13" x14ac:dyDescent="0.3">
      <c r="A8" s="5" t="s">
        <v>71</v>
      </c>
      <c r="B8" s="21"/>
      <c r="C8" s="21"/>
    </row>
    <row r="10" spans="1:28" ht="13" x14ac:dyDescent="0.3">
      <c r="A10" s="2" t="s">
        <v>72</v>
      </c>
      <c r="B10" s="3" t="s">
        <v>12</v>
      </c>
      <c r="C10" s="3" t="s">
        <v>13</v>
      </c>
    </row>
    <row r="11" spans="1:28" ht="13" x14ac:dyDescent="0.3">
      <c r="A11" s="5" t="s">
        <v>73</v>
      </c>
    </row>
    <row r="12" spans="1:28" ht="13" x14ac:dyDescent="0.3">
      <c r="A12" s="24" t="str">
        <f>'Costuri O&amp;M FP'!A12</f>
        <v>Categorie marfa 1</v>
      </c>
      <c r="B12" s="29">
        <f>'Costuri O&amp;M FP'!B12</f>
        <v>1</v>
      </c>
      <c r="C12" s="29">
        <f>B12*(1+5.6%)</f>
        <v>1.056</v>
      </c>
      <c r="D12" s="29">
        <f>'Costuri O&amp;M FP'!D12</f>
        <v>1.056</v>
      </c>
      <c r="E12" s="30">
        <f t="shared" ref="E12:AB16" si="2">D12</f>
        <v>1.056</v>
      </c>
      <c r="F12" s="30">
        <f t="shared" si="2"/>
        <v>1.056</v>
      </c>
      <c r="G12" s="30">
        <f t="shared" si="2"/>
        <v>1.056</v>
      </c>
      <c r="H12" s="30">
        <f t="shared" si="2"/>
        <v>1.056</v>
      </c>
      <c r="I12" s="30">
        <f t="shared" si="2"/>
        <v>1.056</v>
      </c>
      <c r="J12" s="30">
        <f t="shared" si="2"/>
        <v>1.056</v>
      </c>
      <c r="K12" s="30">
        <f t="shared" si="2"/>
        <v>1.056</v>
      </c>
      <c r="L12" s="30">
        <f t="shared" si="2"/>
        <v>1.056</v>
      </c>
      <c r="M12" s="30">
        <f t="shared" si="2"/>
        <v>1.056</v>
      </c>
      <c r="N12" s="30">
        <f t="shared" si="2"/>
        <v>1.056</v>
      </c>
      <c r="O12" s="30">
        <f t="shared" si="2"/>
        <v>1.056</v>
      </c>
      <c r="P12" s="30">
        <f t="shared" si="2"/>
        <v>1.056</v>
      </c>
      <c r="Q12" s="30">
        <f t="shared" si="2"/>
        <v>1.056</v>
      </c>
      <c r="R12" s="30">
        <f t="shared" si="2"/>
        <v>1.056</v>
      </c>
      <c r="S12" s="30">
        <f t="shared" si="2"/>
        <v>1.056</v>
      </c>
      <c r="T12" s="30">
        <f t="shared" si="2"/>
        <v>1.056</v>
      </c>
      <c r="U12" s="30">
        <f t="shared" si="2"/>
        <v>1.056</v>
      </c>
      <c r="V12" s="30">
        <f t="shared" si="2"/>
        <v>1.056</v>
      </c>
      <c r="W12" s="30">
        <f t="shared" si="2"/>
        <v>1.056</v>
      </c>
      <c r="X12" s="30">
        <f t="shared" si="2"/>
        <v>1.056</v>
      </c>
      <c r="Y12" s="30">
        <f t="shared" si="2"/>
        <v>1.056</v>
      </c>
      <c r="Z12" s="30">
        <f t="shared" si="2"/>
        <v>1.056</v>
      </c>
      <c r="AA12" s="30">
        <f t="shared" si="2"/>
        <v>1.056</v>
      </c>
      <c r="AB12" s="30">
        <f t="shared" si="2"/>
        <v>1.056</v>
      </c>
    </row>
    <row r="13" spans="1:28" ht="13" x14ac:dyDescent="0.3">
      <c r="A13" s="24" t="str">
        <f>'Costuri O&amp;M FP'!A13</f>
        <v>Categorie marfa 2</v>
      </c>
      <c r="B13" s="29">
        <f>'Costuri O&amp;M FP'!B13</f>
        <v>1.5</v>
      </c>
      <c r="C13" s="29">
        <f t="shared" ref="C13:C16" si="3">B13*(1+5.6%)</f>
        <v>1.5840000000000001</v>
      </c>
      <c r="D13" s="29">
        <f>'Costuri O&amp;M FP'!D13</f>
        <v>1.5840000000000001</v>
      </c>
      <c r="E13" s="30">
        <f t="shared" si="2"/>
        <v>1.5840000000000001</v>
      </c>
      <c r="F13" s="30">
        <f t="shared" si="2"/>
        <v>1.5840000000000001</v>
      </c>
      <c r="G13" s="30">
        <f t="shared" si="2"/>
        <v>1.5840000000000001</v>
      </c>
      <c r="H13" s="30">
        <f t="shared" si="2"/>
        <v>1.5840000000000001</v>
      </c>
      <c r="I13" s="30">
        <f t="shared" si="2"/>
        <v>1.5840000000000001</v>
      </c>
      <c r="J13" s="30">
        <f t="shared" si="2"/>
        <v>1.5840000000000001</v>
      </c>
      <c r="K13" s="30">
        <f t="shared" si="2"/>
        <v>1.5840000000000001</v>
      </c>
      <c r="L13" s="30">
        <f t="shared" si="2"/>
        <v>1.5840000000000001</v>
      </c>
      <c r="M13" s="30">
        <f t="shared" si="2"/>
        <v>1.5840000000000001</v>
      </c>
      <c r="N13" s="30">
        <f t="shared" si="2"/>
        <v>1.5840000000000001</v>
      </c>
      <c r="O13" s="30">
        <f t="shared" si="2"/>
        <v>1.5840000000000001</v>
      </c>
      <c r="P13" s="30">
        <f t="shared" si="2"/>
        <v>1.5840000000000001</v>
      </c>
      <c r="Q13" s="30">
        <f t="shared" si="2"/>
        <v>1.5840000000000001</v>
      </c>
      <c r="R13" s="30">
        <f t="shared" si="2"/>
        <v>1.5840000000000001</v>
      </c>
      <c r="S13" s="30">
        <f t="shared" si="2"/>
        <v>1.5840000000000001</v>
      </c>
      <c r="T13" s="30">
        <f t="shared" si="2"/>
        <v>1.5840000000000001</v>
      </c>
      <c r="U13" s="30">
        <f t="shared" si="2"/>
        <v>1.5840000000000001</v>
      </c>
      <c r="V13" s="30">
        <f t="shared" si="2"/>
        <v>1.5840000000000001</v>
      </c>
      <c r="W13" s="30">
        <f t="shared" si="2"/>
        <v>1.5840000000000001</v>
      </c>
      <c r="X13" s="30">
        <f t="shared" si="2"/>
        <v>1.5840000000000001</v>
      </c>
      <c r="Y13" s="30">
        <f t="shared" si="2"/>
        <v>1.5840000000000001</v>
      </c>
      <c r="Z13" s="30">
        <f t="shared" si="2"/>
        <v>1.5840000000000001</v>
      </c>
      <c r="AA13" s="30">
        <f t="shared" si="2"/>
        <v>1.5840000000000001</v>
      </c>
      <c r="AB13" s="30">
        <f t="shared" si="2"/>
        <v>1.5840000000000001</v>
      </c>
    </row>
    <row r="14" spans="1:28" ht="13" x14ac:dyDescent="0.3">
      <c r="A14" s="24" t="str">
        <f>'Costuri O&amp;M FP'!A14</f>
        <v>Categorie marfa 3</v>
      </c>
      <c r="B14" s="29">
        <f>'Costuri O&amp;M FP'!B14</f>
        <v>2.5</v>
      </c>
      <c r="C14" s="29">
        <f t="shared" si="3"/>
        <v>2.64</v>
      </c>
      <c r="D14" s="29">
        <f>'Costuri O&amp;M FP'!D14</f>
        <v>2.64</v>
      </c>
      <c r="E14" s="30">
        <f t="shared" si="2"/>
        <v>2.64</v>
      </c>
      <c r="F14" s="30">
        <f t="shared" si="2"/>
        <v>2.64</v>
      </c>
      <c r="G14" s="30">
        <f t="shared" si="2"/>
        <v>2.64</v>
      </c>
      <c r="H14" s="30">
        <f t="shared" si="2"/>
        <v>2.64</v>
      </c>
      <c r="I14" s="30">
        <f t="shared" si="2"/>
        <v>2.64</v>
      </c>
      <c r="J14" s="30">
        <f t="shared" si="2"/>
        <v>2.64</v>
      </c>
      <c r="K14" s="30">
        <f t="shared" si="2"/>
        <v>2.64</v>
      </c>
      <c r="L14" s="30">
        <f t="shared" si="2"/>
        <v>2.64</v>
      </c>
      <c r="M14" s="30">
        <f t="shared" si="2"/>
        <v>2.64</v>
      </c>
      <c r="N14" s="30">
        <f t="shared" si="2"/>
        <v>2.64</v>
      </c>
      <c r="O14" s="30">
        <f t="shared" si="2"/>
        <v>2.64</v>
      </c>
      <c r="P14" s="30">
        <f t="shared" si="2"/>
        <v>2.64</v>
      </c>
      <c r="Q14" s="30">
        <f t="shared" si="2"/>
        <v>2.64</v>
      </c>
      <c r="R14" s="30">
        <f t="shared" si="2"/>
        <v>2.64</v>
      </c>
      <c r="S14" s="30">
        <f t="shared" si="2"/>
        <v>2.64</v>
      </c>
      <c r="T14" s="30">
        <f t="shared" si="2"/>
        <v>2.64</v>
      </c>
      <c r="U14" s="30">
        <f t="shared" si="2"/>
        <v>2.64</v>
      </c>
      <c r="V14" s="30">
        <f t="shared" si="2"/>
        <v>2.64</v>
      </c>
      <c r="W14" s="30">
        <f t="shared" si="2"/>
        <v>2.64</v>
      </c>
      <c r="X14" s="30">
        <f t="shared" si="2"/>
        <v>2.64</v>
      </c>
      <c r="Y14" s="30">
        <f t="shared" si="2"/>
        <v>2.64</v>
      </c>
      <c r="Z14" s="30">
        <f t="shared" si="2"/>
        <v>2.64</v>
      </c>
      <c r="AA14" s="30">
        <f t="shared" si="2"/>
        <v>2.64</v>
      </c>
      <c r="AB14" s="30">
        <f t="shared" si="2"/>
        <v>2.64</v>
      </c>
    </row>
    <row r="15" spans="1:28" ht="13" x14ac:dyDescent="0.3">
      <c r="A15" s="24" t="str">
        <f>'Costuri O&amp;M FP'!A15</f>
        <v>Categorie marfa 4</v>
      </c>
      <c r="B15" s="29">
        <f>'Costuri O&amp;M FP'!B15</f>
        <v>0</v>
      </c>
      <c r="C15" s="29">
        <f t="shared" si="3"/>
        <v>0</v>
      </c>
      <c r="D15" s="29">
        <f>'Costuri O&amp;M FP'!D15</f>
        <v>0</v>
      </c>
      <c r="E15" s="30">
        <f t="shared" si="2"/>
        <v>0</v>
      </c>
      <c r="F15" s="30">
        <f t="shared" si="2"/>
        <v>0</v>
      </c>
      <c r="G15" s="30">
        <f t="shared" si="2"/>
        <v>0</v>
      </c>
      <c r="H15" s="30">
        <f t="shared" si="2"/>
        <v>0</v>
      </c>
      <c r="I15" s="30">
        <f t="shared" si="2"/>
        <v>0</v>
      </c>
      <c r="J15" s="30">
        <f t="shared" si="2"/>
        <v>0</v>
      </c>
      <c r="K15" s="30">
        <f t="shared" si="2"/>
        <v>0</v>
      </c>
      <c r="L15" s="30">
        <f t="shared" si="2"/>
        <v>0</v>
      </c>
      <c r="M15" s="30">
        <f t="shared" si="2"/>
        <v>0</v>
      </c>
      <c r="N15" s="30">
        <f t="shared" si="2"/>
        <v>0</v>
      </c>
      <c r="O15" s="30">
        <f t="shared" si="2"/>
        <v>0</v>
      </c>
      <c r="P15" s="30">
        <f t="shared" si="2"/>
        <v>0</v>
      </c>
      <c r="Q15" s="30">
        <f t="shared" si="2"/>
        <v>0</v>
      </c>
      <c r="R15" s="30">
        <f t="shared" si="2"/>
        <v>0</v>
      </c>
      <c r="S15" s="30">
        <f t="shared" si="2"/>
        <v>0</v>
      </c>
      <c r="T15" s="30">
        <f t="shared" si="2"/>
        <v>0</v>
      </c>
      <c r="U15" s="30">
        <f t="shared" si="2"/>
        <v>0</v>
      </c>
      <c r="V15" s="30">
        <f t="shared" si="2"/>
        <v>0</v>
      </c>
      <c r="W15" s="30">
        <f t="shared" si="2"/>
        <v>0</v>
      </c>
      <c r="X15" s="30">
        <f t="shared" si="2"/>
        <v>0</v>
      </c>
      <c r="Y15" s="30">
        <f t="shared" si="2"/>
        <v>0</v>
      </c>
      <c r="Z15" s="30">
        <f t="shared" si="2"/>
        <v>0</v>
      </c>
      <c r="AA15" s="30">
        <f t="shared" si="2"/>
        <v>0</v>
      </c>
      <c r="AB15" s="30">
        <f t="shared" si="2"/>
        <v>0</v>
      </c>
    </row>
    <row r="16" spans="1:28" ht="13" x14ac:dyDescent="0.3">
      <c r="A16" s="24" t="str">
        <f>'Costuri O&amp;M FP'!A16</f>
        <v>Categorie marfa 5</v>
      </c>
      <c r="B16" s="29">
        <f>'Costuri O&amp;M FP'!B16</f>
        <v>0</v>
      </c>
      <c r="C16" s="29">
        <f t="shared" si="3"/>
        <v>0</v>
      </c>
      <c r="D16" s="29">
        <f>'Costuri O&amp;M FP'!D16</f>
        <v>0</v>
      </c>
      <c r="E16" s="30">
        <f t="shared" si="2"/>
        <v>0</v>
      </c>
      <c r="F16" s="30">
        <f t="shared" si="2"/>
        <v>0</v>
      </c>
      <c r="G16" s="30">
        <f t="shared" si="2"/>
        <v>0</v>
      </c>
      <c r="H16" s="30">
        <f t="shared" si="2"/>
        <v>0</v>
      </c>
      <c r="I16" s="30">
        <f t="shared" si="2"/>
        <v>0</v>
      </c>
      <c r="J16" s="30">
        <f t="shared" si="2"/>
        <v>0</v>
      </c>
      <c r="K16" s="30">
        <f t="shared" si="2"/>
        <v>0</v>
      </c>
      <c r="L16" s="30">
        <f t="shared" si="2"/>
        <v>0</v>
      </c>
      <c r="M16" s="30">
        <f t="shared" si="2"/>
        <v>0</v>
      </c>
      <c r="N16" s="30">
        <f t="shared" si="2"/>
        <v>0</v>
      </c>
      <c r="O16" s="30">
        <f t="shared" si="2"/>
        <v>0</v>
      </c>
      <c r="P16" s="30">
        <f t="shared" si="2"/>
        <v>0</v>
      </c>
      <c r="Q16" s="30">
        <f t="shared" si="2"/>
        <v>0</v>
      </c>
      <c r="R16" s="30">
        <f t="shared" si="2"/>
        <v>0</v>
      </c>
      <c r="S16" s="30">
        <f t="shared" si="2"/>
        <v>0</v>
      </c>
      <c r="T16" s="30">
        <f t="shared" si="2"/>
        <v>0</v>
      </c>
      <c r="U16" s="30">
        <f t="shared" si="2"/>
        <v>0</v>
      </c>
      <c r="V16" s="30">
        <f t="shared" si="2"/>
        <v>0</v>
      </c>
      <c r="W16" s="30">
        <f t="shared" si="2"/>
        <v>0</v>
      </c>
      <c r="X16" s="30">
        <f t="shared" si="2"/>
        <v>0</v>
      </c>
      <c r="Y16" s="30">
        <f t="shared" si="2"/>
        <v>0</v>
      </c>
      <c r="Z16" s="30">
        <f t="shared" si="2"/>
        <v>0</v>
      </c>
      <c r="AA16" s="30">
        <f t="shared" si="2"/>
        <v>0</v>
      </c>
      <c r="AB16" s="30">
        <f t="shared" si="2"/>
        <v>0</v>
      </c>
    </row>
    <row r="17" spans="1:28" x14ac:dyDescent="0.25">
      <c r="D17" s="27"/>
      <c r="E17" s="27"/>
      <c r="F17" s="27"/>
      <c r="G17" s="27"/>
      <c r="H17" s="27"/>
      <c r="I17" s="27"/>
      <c r="J17" s="27"/>
      <c r="K17" s="27"/>
      <c r="L17" s="27"/>
      <c r="M17" s="27"/>
      <c r="N17" s="27"/>
      <c r="O17" s="27"/>
      <c r="P17" s="27"/>
      <c r="Q17" s="27"/>
      <c r="R17" s="27"/>
      <c r="S17" s="27"/>
      <c r="T17" s="27"/>
      <c r="U17" s="27"/>
      <c r="V17" s="27"/>
      <c r="W17" s="27"/>
      <c r="X17" s="27"/>
      <c r="Y17" s="27"/>
      <c r="Z17" s="27"/>
      <c r="AA17" s="27"/>
      <c r="AB17" s="27"/>
    </row>
    <row r="18" spans="1:28" ht="13" x14ac:dyDescent="0.3">
      <c r="A18" s="5" t="s">
        <v>74</v>
      </c>
    </row>
    <row r="19" spans="1:28" ht="13" x14ac:dyDescent="0.3">
      <c r="A19" s="24" t="str">
        <f>'Costuri O&amp;M FP'!A19</f>
        <v>Categorie marfa 1</v>
      </c>
      <c r="B19" s="29">
        <f>'Costuri O&amp;M FP'!B19</f>
        <v>1</v>
      </c>
      <c r="C19" s="26">
        <f>B19*(1+5.6%)</f>
        <v>1.056</v>
      </c>
      <c r="D19" s="29">
        <f>'Costuri O&amp;M FP'!D19</f>
        <v>1.056</v>
      </c>
      <c r="E19" s="31">
        <f t="shared" ref="E19:AB23" si="4">D19</f>
        <v>1.056</v>
      </c>
      <c r="F19" s="31">
        <f t="shared" si="4"/>
        <v>1.056</v>
      </c>
      <c r="G19" s="31">
        <f t="shared" si="4"/>
        <v>1.056</v>
      </c>
      <c r="H19" s="31">
        <f t="shared" si="4"/>
        <v>1.056</v>
      </c>
      <c r="I19" s="31">
        <f t="shared" si="4"/>
        <v>1.056</v>
      </c>
      <c r="J19" s="31">
        <f t="shared" si="4"/>
        <v>1.056</v>
      </c>
      <c r="K19" s="31">
        <f t="shared" si="4"/>
        <v>1.056</v>
      </c>
      <c r="L19" s="31">
        <f t="shared" si="4"/>
        <v>1.056</v>
      </c>
      <c r="M19" s="31">
        <f t="shared" si="4"/>
        <v>1.056</v>
      </c>
      <c r="N19" s="31">
        <f t="shared" si="4"/>
        <v>1.056</v>
      </c>
      <c r="O19" s="31">
        <f t="shared" si="4"/>
        <v>1.056</v>
      </c>
      <c r="P19" s="31">
        <f t="shared" si="4"/>
        <v>1.056</v>
      </c>
      <c r="Q19" s="31">
        <f t="shared" si="4"/>
        <v>1.056</v>
      </c>
      <c r="R19" s="31">
        <f t="shared" si="4"/>
        <v>1.056</v>
      </c>
      <c r="S19" s="31">
        <f t="shared" si="4"/>
        <v>1.056</v>
      </c>
      <c r="T19" s="31">
        <f t="shared" si="4"/>
        <v>1.056</v>
      </c>
      <c r="U19" s="31">
        <f t="shared" si="4"/>
        <v>1.056</v>
      </c>
      <c r="V19" s="31">
        <f t="shared" si="4"/>
        <v>1.056</v>
      </c>
      <c r="W19" s="31">
        <f t="shared" si="4"/>
        <v>1.056</v>
      </c>
      <c r="X19" s="31">
        <f t="shared" si="4"/>
        <v>1.056</v>
      </c>
      <c r="Y19" s="31">
        <f t="shared" si="4"/>
        <v>1.056</v>
      </c>
      <c r="Z19" s="31">
        <f t="shared" si="4"/>
        <v>1.056</v>
      </c>
      <c r="AA19" s="31">
        <f t="shared" si="4"/>
        <v>1.056</v>
      </c>
      <c r="AB19" s="31">
        <f t="shared" si="4"/>
        <v>1.056</v>
      </c>
    </row>
    <row r="20" spans="1:28" ht="13" x14ac:dyDescent="0.3">
      <c r="A20" s="24" t="str">
        <f>'Costuri O&amp;M FP'!A20</f>
        <v>Categorie marfa 2</v>
      </c>
      <c r="B20" s="29">
        <f>'Costuri O&amp;M FP'!B20</f>
        <v>1.5</v>
      </c>
      <c r="C20" s="26">
        <f t="shared" ref="C20:C23" si="5">B20*(1+5.6%)</f>
        <v>1.5840000000000001</v>
      </c>
      <c r="D20" s="29">
        <f>'Costuri O&amp;M FP'!D20</f>
        <v>1.5840000000000001</v>
      </c>
      <c r="E20" s="31">
        <f t="shared" si="4"/>
        <v>1.5840000000000001</v>
      </c>
      <c r="F20" s="31">
        <f t="shared" si="4"/>
        <v>1.5840000000000001</v>
      </c>
      <c r="G20" s="31">
        <f t="shared" si="4"/>
        <v>1.5840000000000001</v>
      </c>
      <c r="H20" s="31">
        <f t="shared" si="4"/>
        <v>1.5840000000000001</v>
      </c>
      <c r="I20" s="31">
        <f t="shared" si="4"/>
        <v>1.5840000000000001</v>
      </c>
      <c r="J20" s="31">
        <f t="shared" si="4"/>
        <v>1.5840000000000001</v>
      </c>
      <c r="K20" s="31">
        <f t="shared" si="4"/>
        <v>1.5840000000000001</v>
      </c>
      <c r="L20" s="31">
        <f t="shared" si="4"/>
        <v>1.5840000000000001</v>
      </c>
      <c r="M20" s="31">
        <f t="shared" si="4"/>
        <v>1.5840000000000001</v>
      </c>
      <c r="N20" s="31">
        <f t="shared" si="4"/>
        <v>1.5840000000000001</v>
      </c>
      <c r="O20" s="31">
        <f t="shared" si="4"/>
        <v>1.5840000000000001</v>
      </c>
      <c r="P20" s="31">
        <f t="shared" si="4"/>
        <v>1.5840000000000001</v>
      </c>
      <c r="Q20" s="31">
        <f t="shared" si="4"/>
        <v>1.5840000000000001</v>
      </c>
      <c r="R20" s="31">
        <f t="shared" si="4"/>
        <v>1.5840000000000001</v>
      </c>
      <c r="S20" s="31">
        <f t="shared" si="4"/>
        <v>1.5840000000000001</v>
      </c>
      <c r="T20" s="31">
        <f t="shared" si="4"/>
        <v>1.5840000000000001</v>
      </c>
      <c r="U20" s="31">
        <f t="shared" si="4"/>
        <v>1.5840000000000001</v>
      </c>
      <c r="V20" s="31">
        <f t="shared" si="4"/>
        <v>1.5840000000000001</v>
      </c>
      <c r="W20" s="31">
        <f t="shared" si="4"/>
        <v>1.5840000000000001</v>
      </c>
      <c r="X20" s="31">
        <f t="shared" si="4"/>
        <v>1.5840000000000001</v>
      </c>
      <c r="Y20" s="31">
        <f t="shared" si="4"/>
        <v>1.5840000000000001</v>
      </c>
      <c r="Z20" s="31">
        <f t="shared" si="4"/>
        <v>1.5840000000000001</v>
      </c>
      <c r="AA20" s="31">
        <f t="shared" si="4"/>
        <v>1.5840000000000001</v>
      </c>
      <c r="AB20" s="31">
        <f t="shared" si="4"/>
        <v>1.5840000000000001</v>
      </c>
    </row>
    <row r="21" spans="1:28" ht="13" x14ac:dyDescent="0.3">
      <c r="A21" s="24" t="str">
        <f>'Costuri O&amp;M FP'!A21</f>
        <v>Categorie marfa 3</v>
      </c>
      <c r="B21" s="29">
        <f>'Costuri O&amp;M FP'!B21</f>
        <v>2.5</v>
      </c>
      <c r="C21" s="26">
        <f t="shared" si="5"/>
        <v>2.64</v>
      </c>
      <c r="D21" s="29">
        <f>'Costuri O&amp;M FP'!D21</f>
        <v>2.64</v>
      </c>
      <c r="E21" s="31">
        <f t="shared" si="4"/>
        <v>2.64</v>
      </c>
      <c r="F21" s="31">
        <f t="shared" si="4"/>
        <v>2.64</v>
      </c>
      <c r="G21" s="31">
        <f t="shared" si="4"/>
        <v>2.64</v>
      </c>
      <c r="H21" s="31">
        <f t="shared" si="4"/>
        <v>2.64</v>
      </c>
      <c r="I21" s="31">
        <f t="shared" si="4"/>
        <v>2.64</v>
      </c>
      <c r="J21" s="31">
        <f t="shared" si="4"/>
        <v>2.64</v>
      </c>
      <c r="K21" s="31">
        <f t="shared" si="4"/>
        <v>2.64</v>
      </c>
      <c r="L21" s="31">
        <f t="shared" si="4"/>
        <v>2.64</v>
      </c>
      <c r="M21" s="31">
        <f t="shared" si="4"/>
        <v>2.64</v>
      </c>
      <c r="N21" s="31">
        <f t="shared" si="4"/>
        <v>2.64</v>
      </c>
      <c r="O21" s="31">
        <f t="shared" si="4"/>
        <v>2.64</v>
      </c>
      <c r="P21" s="31">
        <f t="shared" si="4"/>
        <v>2.64</v>
      </c>
      <c r="Q21" s="31">
        <f t="shared" si="4"/>
        <v>2.64</v>
      </c>
      <c r="R21" s="31">
        <f t="shared" si="4"/>
        <v>2.64</v>
      </c>
      <c r="S21" s="31">
        <f t="shared" si="4"/>
        <v>2.64</v>
      </c>
      <c r="T21" s="31">
        <f t="shared" si="4"/>
        <v>2.64</v>
      </c>
      <c r="U21" s="31">
        <f t="shared" si="4"/>
        <v>2.64</v>
      </c>
      <c r="V21" s="31">
        <f t="shared" si="4"/>
        <v>2.64</v>
      </c>
      <c r="W21" s="31">
        <f t="shared" si="4"/>
        <v>2.64</v>
      </c>
      <c r="X21" s="31">
        <f t="shared" si="4"/>
        <v>2.64</v>
      </c>
      <c r="Y21" s="31">
        <f t="shared" si="4"/>
        <v>2.64</v>
      </c>
      <c r="Z21" s="31">
        <f t="shared" si="4"/>
        <v>2.64</v>
      </c>
      <c r="AA21" s="31">
        <f t="shared" si="4"/>
        <v>2.64</v>
      </c>
      <c r="AB21" s="31">
        <f t="shared" si="4"/>
        <v>2.64</v>
      </c>
    </row>
    <row r="22" spans="1:28" ht="13" x14ac:dyDescent="0.3">
      <c r="A22" s="24" t="str">
        <f>'Costuri O&amp;M FP'!A22</f>
        <v>Categorie marfa 4</v>
      </c>
      <c r="B22" s="29">
        <f>'Costuri O&amp;M FP'!B22</f>
        <v>0</v>
      </c>
      <c r="C22" s="26">
        <f t="shared" si="5"/>
        <v>0</v>
      </c>
      <c r="D22" s="29">
        <f>'Costuri O&amp;M FP'!D22</f>
        <v>0</v>
      </c>
      <c r="E22" s="31">
        <f t="shared" si="4"/>
        <v>0</v>
      </c>
      <c r="F22" s="31">
        <f t="shared" si="4"/>
        <v>0</v>
      </c>
      <c r="G22" s="31">
        <f t="shared" si="4"/>
        <v>0</v>
      </c>
      <c r="H22" s="31">
        <f t="shared" si="4"/>
        <v>0</v>
      </c>
      <c r="I22" s="31">
        <f t="shared" si="4"/>
        <v>0</v>
      </c>
      <c r="J22" s="31">
        <f t="shared" si="4"/>
        <v>0</v>
      </c>
      <c r="K22" s="31">
        <f t="shared" si="4"/>
        <v>0</v>
      </c>
      <c r="L22" s="31">
        <f t="shared" si="4"/>
        <v>0</v>
      </c>
      <c r="M22" s="31">
        <f t="shared" si="4"/>
        <v>0</v>
      </c>
      <c r="N22" s="31">
        <f t="shared" si="4"/>
        <v>0</v>
      </c>
      <c r="O22" s="31">
        <f t="shared" si="4"/>
        <v>0</v>
      </c>
      <c r="P22" s="31">
        <f t="shared" si="4"/>
        <v>0</v>
      </c>
      <c r="Q22" s="31">
        <f t="shared" si="4"/>
        <v>0</v>
      </c>
      <c r="R22" s="31">
        <f t="shared" si="4"/>
        <v>0</v>
      </c>
      <c r="S22" s="31">
        <f t="shared" si="4"/>
        <v>0</v>
      </c>
      <c r="T22" s="31">
        <f t="shared" si="4"/>
        <v>0</v>
      </c>
      <c r="U22" s="31">
        <f t="shared" si="4"/>
        <v>0</v>
      </c>
      <c r="V22" s="31">
        <f t="shared" si="4"/>
        <v>0</v>
      </c>
      <c r="W22" s="31">
        <f t="shared" si="4"/>
        <v>0</v>
      </c>
      <c r="X22" s="31">
        <f t="shared" si="4"/>
        <v>0</v>
      </c>
      <c r="Y22" s="31">
        <f t="shared" si="4"/>
        <v>0</v>
      </c>
      <c r="Z22" s="31">
        <f t="shared" si="4"/>
        <v>0</v>
      </c>
      <c r="AA22" s="31">
        <f t="shared" si="4"/>
        <v>0</v>
      </c>
      <c r="AB22" s="31">
        <f t="shared" si="4"/>
        <v>0</v>
      </c>
    </row>
    <row r="23" spans="1:28" ht="13" x14ac:dyDescent="0.3">
      <c r="A23" s="24" t="str">
        <f>'Costuri O&amp;M FP'!A23</f>
        <v>Categorie marfa 5</v>
      </c>
      <c r="B23" s="29">
        <f>'Costuri O&amp;M FP'!B23</f>
        <v>0</v>
      </c>
      <c r="C23" s="26">
        <f t="shared" si="5"/>
        <v>0</v>
      </c>
      <c r="D23" s="29">
        <f>'Costuri O&amp;M FP'!D23</f>
        <v>0</v>
      </c>
      <c r="E23" s="31">
        <f t="shared" si="4"/>
        <v>0</v>
      </c>
      <c r="F23" s="31">
        <f t="shared" si="4"/>
        <v>0</v>
      </c>
      <c r="G23" s="31">
        <f t="shared" si="4"/>
        <v>0</v>
      </c>
      <c r="H23" s="31">
        <f t="shared" si="4"/>
        <v>0</v>
      </c>
      <c r="I23" s="31">
        <f t="shared" si="4"/>
        <v>0</v>
      </c>
      <c r="J23" s="31">
        <f t="shared" si="4"/>
        <v>0</v>
      </c>
      <c r="K23" s="31">
        <f t="shared" si="4"/>
        <v>0</v>
      </c>
      <c r="L23" s="31">
        <f t="shared" si="4"/>
        <v>0</v>
      </c>
      <c r="M23" s="31">
        <f t="shared" si="4"/>
        <v>0</v>
      </c>
      <c r="N23" s="31">
        <f t="shared" si="4"/>
        <v>0</v>
      </c>
      <c r="O23" s="31">
        <f t="shared" si="4"/>
        <v>0</v>
      </c>
      <c r="P23" s="31">
        <f t="shared" si="4"/>
        <v>0</v>
      </c>
      <c r="Q23" s="31">
        <f t="shared" si="4"/>
        <v>0</v>
      </c>
      <c r="R23" s="31">
        <f t="shared" si="4"/>
        <v>0</v>
      </c>
      <c r="S23" s="31">
        <f t="shared" si="4"/>
        <v>0</v>
      </c>
      <c r="T23" s="31">
        <f t="shared" si="4"/>
        <v>0</v>
      </c>
      <c r="U23" s="31">
        <f t="shared" si="4"/>
        <v>0</v>
      </c>
      <c r="V23" s="31">
        <f t="shared" si="4"/>
        <v>0</v>
      </c>
      <c r="W23" s="31">
        <f t="shared" si="4"/>
        <v>0</v>
      </c>
      <c r="X23" s="31">
        <f t="shared" si="4"/>
        <v>0</v>
      </c>
      <c r="Y23" s="31">
        <f t="shared" si="4"/>
        <v>0</v>
      </c>
      <c r="Z23" s="31">
        <f t="shared" si="4"/>
        <v>0</v>
      </c>
      <c r="AA23" s="31">
        <f t="shared" si="4"/>
        <v>0</v>
      </c>
      <c r="AB23" s="31">
        <f t="shared" si="4"/>
        <v>0</v>
      </c>
    </row>
    <row r="25" spans="1:28" ht="13" x14ac:dyDescent="0.3">
      <c r="A25" s="5" t="s">
        <v>75</v>
      </c>
    </row>
    <row r="26" spans="1:28" ht="13" x14ac:dyDescent="0.3">
      <c r="A26" s="24" t="str">
        <f>'Costuri O&amp;M FP'!A26</f>
        <v>Categorie marfa 1</v>
      </c>
      <c r="B26" s="29">
        <f>'Costuri O&amp;M FP'!B26</f>
        <v>1</v>
      </c>
      <c r="C26" s="26">
        <f>B26*(1+5.6%)</f>
        <v>1.056</v>
      </c>
      <c r="D26" s="29">
        <f>'Costuri O&amp;M FP'!D26</f>
        <v>1.056</v>
      </c>
      <c r="E26" s="31">
        <f t="shared" ref="E26:AB30" si="6">D26</f>
        <v>1.056</v>
      </c>
      <c r="F26" s="31">
        <f t="shared" si="6"/>
        <v>1.056</v>
      </c>
      <c r="G26" s="31">
        <f t="shared" si="6"/>
        <v>1.056</v>
      </c>
      <c r="H26" s="31">
        <f t="shared" si="6"/>
        <v>1.056</v>
      </c>
      <c r="I26" s="31">
        <f t="shared" si="6"/>
        <v>1.056</v>
      </c>
      <c r="J26" s="31">
        <f t="shared" si="6"/>
        <v>1.056</v>
      </c>
      <c r="K26" s="31">
        <f t="shared" si="6"/>
        <v>1.056</v>
      </c>
      <c r="L26" s="31">
        <f t="shared" si="6"/>
        <v>1.056</v>
      </c>
      <c r="M26" s="31">
        <f t="shared" si="6"/>
        <v>1.056</v>
      </c>
      <c r="N26" s="31">
        <f t="shared" si="6"/>
        <v>1.056</v>
      </c>
      <c r="O26" s="31">
        <f t="shared" si="6"/>
        <v>1.056</v>
      </c>
      <c r="P26" s="31">
        <f t="shared" si="6"/>
        <v>1.056</v>
      </c>
      <c r="Q26" s="31">
        <f t="shared" si="6"/>
        <v>1.056</v>
      </c>
      <c r="R26" s="31">
        <f t="shared" si="6"/>
        <v>1.056</v>
      </c>
      <c r="S26" s="31">
        <f t="shared" si="6"/>
        <v>1.056</v>
      </c>
      <c r="T26" s="31">
        <f t="shared" si="6"/>
        <v>1.056</v>
      </c>
      <c r="U26" s="31">
        <f t="shared" si="6"/>
        <v>1.056</v>
      </c>
      <c r="V26" s="31">
        <f t="shared" si="6"/>
        <v>1.056</v>
      </c>
      <c r="W26" s="31">
        <f t="shared" si="6"/>
        <v>1.056</v>
      </c>
      <c r="X26" s="31">
        <f t="shared" si="6"/>
        <v>1.056</v>
      </c>
      <c r="Y26" s="31">
        <f t="shared" si="6"/>
        <v>1.056</v>
      </c>
      <c r="Z26" s="31">
        <f t="shared" si="6"/>
        <v>1.056</v>
      </c>
      <c r="AA26" s="31">
        <f t="shared" si="6"/>
        <v>1.056</v>
      </c>
      <c r="AB26" s="31">
        <f t="shared" si="6"/>
        <v>1.056</v>
      </c>
    </row>
    <row r="27" spans="1:28" ht="13" x14ac:dyDescent="0.3">
      <c r="A27" s="24" t="str">
        <f>'Costuri O&amp;M FP'!A27</f>
        <v>Categorie marfa 2</v>
      </c>
      <c r="B27" s="29">
        <f>'Costuri O&amp;M FP'!B27</f>
        <v>1.5</v>
      </c>
      <c r="C27" s="26">
        <f t="shared" ref="C27:C30" si="7">B27*(1+5.6%)</f>
        <v>1.5840000000000001</v>
      </c>
      <c r="D27" s="29">
        <f>'Costuri O&amp;M FP'!D27</f>
        <v>1.5840000000000001</v>
      </c>
      <c r="E27" s="31">
        <f t="shared" si="6"/>
        <v>1.5840000000000001</v>
      </c>
      <c r="F27" s="31">
        <f t="shared" si="6"/>
        <v>1.5840000000000001</v>
      </c>
      <c r="G27" s="31">
        <f t="shared" si="6"/>
        <v>1.5840000000000001</v>
      </c>
      <c r="H27" s="31">
        <f t="shared" si="6"/>
        <v>1.5840000000000001</v>
      </c>
      <c r="I27" s="31">
        <f t="shared" si="6"/>
        <v>1.5840000000000001</v>
      </c>
      <c r="J27" s="31">
        <f t="shared" si="6"/>
        <v>1.5840000000000001</v>
      </c>
      <c r="K27" s="31">
        <f t="shared" si="6"/>
        <v>1.5840000000000001</v>
      </c>
      <c r="L27" s="31">
        <f t="shared" si="6"/>
        <v>1.5840000000000001</v>
      </c>
      <c r="M27" s="31">
        <f t="shared" si="6"/>
        <v>1.5840000000000001</v>
      </c>
      <c r="N27" s="31">
        <f t="shared" si="6"/>
        <v>1.5840000000000001</v>
      </c>
      <c r="O27" s="31">
        <f t="shared" si="6"/>
        <v>1.5840000000000001</v>
      </c>
      <c r="P27" s="31">
        <f t="shared" si="6"/>
        <v>1.5840000000000001</v>
      </c>
      <c r="Q27" s="31">
        <f t="shared" si="6"/>
        <v>1.5840000000000001</v>
      </c>
      <c r="R27" s="31">
        <f t="shared" si="6"/>
        <v>1.5840000000000001</v>
      </c>
      <c r="S27" s="31">
        <f t="shared" si="6"/>
        <v>1.5840000000000001</v>
      </c>
      <c r="T27" s="31">
        <f t="shared" si="6"/>
        <v>1.5840000000000001</v>
      </c>
      <c r="U27" s="31">
        <f t="shared" si="6"/>
        <v>1.5840000000000001</v>
      </c>
      <c r="V27" s="31">
        <f t="shared" si="6"/>
        <v>1.5840000000000001</v>
      </c>
      <c r="W27" s="31">
        <f t="shared" si="6"/>
        <v>1.5840000000000001</v>
      </c>
      <c r="X27" s="31">
        <f t="shared" si="6"/>
        <v>1.5840000000000001</v>
      </c>
      <c r="Y27" s="31">
        <f t="shared" si="6"/>
        <v>1.5840000000000001</v>
      </c>
      <c r="Z27" s="31">
        <f t="shared" si="6"/>
        <v>1.5840000000000001</v>
      </c>
      <c r="AA27" s="31">
        <f t="shared" si="6"/>
        <v>1.5840000000000001</v>
      </c>
      <c r="AB27" s="31">
        <f t="shared" si="6"/>
        <v>1.5840000000000001</v>
      </c>
    </row>
    <row r="28" spans="1:28" ht="13" x14ac:dyDescent="0.3">
      <c r="A28" s="24" t="str">
        <f>'Costuri O&amp;M FP'!A28</f>
        <v>Categorie marfa 3</v>
      </c>
      <c r="B28" s="29">
        <f>'Costuri O&amp;M FP'!B28</f>
        <v>2.5</v>
      </c>
      <c r="C28" s="26">
        <f t="shared" si="7"/>
        <v>2.64</v>
      </c>
      <c r="D28" s="29">
        <f>'Costuri O&amp;M FP'!D28</f>
        <v>2.64</v>
      </c>
      <c r="E28" s="31">
        <f t="shared" si="6"/>
        <v>2.64</v>
      </c>
      <c r="F28" s="31">
        <f t="shared" si="6"/>
        <v>2.64</v>
      </c>
      <c r="G28" s="31">
        <f t="shared" si="6"/>
        <v>2.64</v>
      </c>
      <c r="H28" s="31">
        <f t="shared" si="6"/>
        <v>2.64</v>
      </c>
      <c r="I28" s="31">
        <f t="shared" si="6"/>
        <v>2.64</v>
      </c>
      <c r="J28" s="31">
        <f t="shared" si="6"/>
        <v>2.64</v>
      </c>
      <c r="K28" s="31">
        <f t="shared" si="6"/>
        <v>2.64</v>
      </c>
      <c r="L28" s="31">
        <f t="shared" si="6"/>
        <v>2.64</v>
      </c>
      <c r="M28" s="31">
        <f t="shared" si="6"/>
        <v>2.64</v>
      </c>
      <c r="N28" s="31">
        <f t="shared" si="6"/>
        <v>2.64</v>
      </c>
      <c r="O28" s="31">
        <f t="shared" si="6"/>
        <v>2.64</v>
      </c>
      <c r="P28" s="31">
        <f t="shared" si="6"/>
        <v>2.64</v>
      </c>
      <c r="Q28" s="31">
        <f t="shared" si="6"/>
        <v>2.64</v>
      </c>
      <c r="R28" s="31">
        <f t="shared" si="6"/>
        <v>2.64</v>
      </c>
      <c r="S28" s="31">
        <f t="shared" si="6"/>
        <v>2.64</v>
      </c>
      <c r="T28" s="31">
        <f t="shared" si="6"/>
        <v>2.64</v>
      </c>
      <c r="U28" s="31">
        <f t="shared" si="6"/>
        <v>2.64</v>
      </c>
      <c r="V28" s="31">
        <f t="shared" si="6"/>
        <v>2.64</v>
      </c>
      <c r="W28" s="31">
        <f t="shared" si="6"/>
        <v>2.64</v>
      </c>
      <c r="X28" s="31">
        <f t="shared" si="6"/>
        <v>2.64</v>
      </c>
      <c r="Y28" s="31">
        <f t="shared" si="6"/>
        <v>2.64</v>
      </c>
      <c r="Z28" s="31">
        <f t="shared" si="6"/>
        <v>2.64</v>
      </c>
      <c r="AA28" s="31">
        <f t="shared" si="6"/>
        <v>2.64</v>
      </c>
      <c r="AB28" s="31">
        <f t="shared" si="6"/>
        <v>2.64</v>
      </c>
    </row>
    <row r="29" spans="1:28" ht="13" x14ac:dyDescent="0.3">
      <c r="A29" s="24" t="str">
        <f>'Costuri O&amp;M FP'!A29</f>
        <v>Categorie marfa 4</v>
      </c>
      <c r="B29" s="29">
        <f>'Costuri O&amp;M FP'!B29</f>
        <v>0</v>
      </c>
      <c r="C29" s="26">
        <f t="shared" si="7"/>
        <v>0</v>
      </c>
      <c r="D29" s="29">
        <f>'Costuri O&amp;M FP'!D29</f>
        <v>0</v>
      </c>
      <c r="E29" s="31">
        <f t="shared" si="6"/>
        <v>0</v>
      </c>
      <c r="F29" s="31">
        <f t="shared" si="6"/>
        <v>0</v>
      </c>
      <c r="G29" s="31">
        <f t="shared" si="6"/>
        <v>0</v>
      </c>
      <c r="H29" s="31">
        <f t="shared" si="6"/>
        <v>0</v>
      </c>
      <c r="I29" s="31">
        <f t="shared" si="6"/>
        <v>0</v>
      </c>
      <c r="J29" s="31">
        <f t="shared" si="6"/>
        <v>0</v>
      </c>
      <c r="K29" s="31">
        <f t="shared" si="6"/>
        <v>0</v>
      </c>
      <c r="L29" s="31">
        <f t="shared" si="6"/>
        <v>0</v>
      </c>
      <c r="M29" s="31">
        <f t="shared" si="6"/>
        <v>0</v>
      </c>
      <c r="N29" s="31">
        <f t="shared" si="6"/>
        <v>0</v>
      </c>
      <c r="O29" s="31">
        <f t="shared" si="6"/>
        <v>0</v>
      </c>
      <c r="P29" s="31">
        <f t="shared" si="6"/>
        <v>0</v>
      </c>
      <c r="Q29" s="31">
        <f t="shared" si="6"/>
        <v>0</v>
      </c>
      <c r="R29" s="31">
        <f t="shared" si="6"/>
        <v>0</v>
      </c>
      <c r="S29" s="31">
        <f t="shared" si="6"/>
        <v>0</v>
      </c>
      <c r="T29" s="31">
        <f t="shared" si="6"/>
        <v>0</v>
      </c>
      <c r="U29" s="31">
        <f t="shared" si="6"/>
        <v>0</v>
      </c>
      <c r="V29" s="31">
        <f t="shared" si="6"/>
        <v>0</v>
      </c>
      <c r="W29" s="31">
        <f t="shared" si="6"/>
        <v>0</v>
      </c>
      <c r="X29" s="31">
        <f t="shared" si="6"/>
        <v>0</v>
      </c>
      <c r="Y29" s="31">
        <f t="shared" si="6"/>
        <v>0</v>
      </c>
      <c r="Z29" s="31">
        <f t="shared" si="6"/>
        <v>0</v>
      </c>
      <c r="AA29" s="31">
        <f t="shared" si="6"/>
        <v>0</v>
      </c>
      <c r="AB29" s="31">
        <f t="shared" si="6"/>
        <v>0</v>
      </c>
    </row>
    <row r="30" spans="1:28" ht="13" x14ac:dyDescent="0.3">
      <c r="A30" s="24" t="str">
        <f>'Costuri O&amp;M FP'!A30</f>
        <v>Categorie marfa 5</v>
      </c>
      <c r="B30" s="29">
        <f>'Costuri O&amp;M FP'!B30</f>
        <v>0</v>
      </c>
      <c r="C30" s="26">
        <f t="shared" si="7"/>
        <v>0</v>
      </c>
      <c r="D30" s="29">
        <f>'Costuri O&amp;M FP'!D30</f>
        <v>0</v>
      </c>
      <c r="E30" s="31">
        <f t="shared" si="6"/>
        <v>0</v>
      </c>
      <c r="F30" s="31">
        <f t="shared" si="6"/>
        <v>0</v>
      </c>
      <c r="G30" s="31">
        <f t="shared" si="6"/>
        <v>0</v>
      </c>
      <c r="H30" s="31">
        <f t="shared" si="6"/>
        <v>0</v>
      </c>
      <c r="I30" s="31">
        <f t="shared" si="6"/>
        <v>0</v>
      </c>
      <c r="J30" s="31">
        <f t="shared" si="6"/>
        <v>0</v>
      </c>
      <c r="K30" s="31">
        <f t="shared" si="6"/>
        <v>0</v>
      </c>
      <c r="L30" s="31">
        <f t="shared" si="6"/>
        <v>0</v>
      </c>
      <c r="M30" s="31">
        <f t="shared" si="6"/>
        <v>0</v>
      </c>
      <c r="N30" s="31">
        <f t="shared" si="6"/>
        <v>0</v>
      </c>
      <c r="O30" s="31">
        <f t="shared" si="6"/>
        <v>0</v>
      </c>
      <c r="P30" s="31">
        <f t="shared" si="6"/>
        <v>0</v>
      </c>
      <c r="Q30" s="31">
        <f t="shared" si="6"/>
        <v>0</v>
      </c>
      <c r="R30" s="31">
        <f t="shared" si="6"/>
        <v>0</v>
      </c>
      <c r="S30" s="31">
        <f t="shared" si="6"/>
        <v>0</v>
      </c>
      <c r="T30" s="31">
        <f t="shared" si="6"/>
        <v>0</v>
      </c>
      <c r="U30" s="31">
        <f t="shared" si="6"/>
        <v>0</v>
      </c>
      <c r="V30" s="31">
        <f t="shared" si="6"/>
        <v>0</v>
      </c>
      <c r="W30" s="31">
        <f t="shared" si="6"/>
        <v>0</v>
      </c>
      <c r="X30" s="31">
        <f t="shared" si="6"/>
        <v>0</v>
      </c>
      <c r="Y30" s="31">
        <f t="shared" si="6"/>
        <v>0</v>
      </c>
      <c r="Z30" s="31">
        <f t="shared" si="6"/>
        <v>0</v>
      </c>
      <c r="AA30" s="31">
        <f t="shared" si="6"/>
        <v>0</v>
      </c>
      <c r="AB30" s="31">
        <f t="shared" si="6"/>
        <v>0</v>
      </c>
    </row>
    <row r="31" spans="1:28" ht="13" x14ac:dyDescent="0.3">
      <c r="A31" s="5"/>
    </row>
    <row r="32" spans="1:28" ht="13" x14ac:dyDescent="0.3">
      <c r="A32" s="2" t="s">
        <v>76</v>
      </c>
      <c r="B32" s="3" t="s">
        <v>12</v>
      </c>
      <c r="C32" s="3" t="s">
        <v>13</v>
      </c>
    </row>
    <row r="33" spans="1:28" ht="13" x14ac:dyDescent="0.3">
      <c r="A33" s="5"/>
    </row>
    <row r="34" spans="1:28" ht="13" x14ac:dyDescent="0.3">
      <c r="A34" s="5" t="s">
        <v>77</v>
      </c>
    </row>
    <row r="35" spans="1:28" ht="13" x14ac:dyDescent="0.3">
      <c r="A35" s="24" t="str">
        <f>'Costuri O&amp;M FP'!A35</f>
        <v>Categorie marfa 1</v>
      </c>
      <c r="B35" s="29">
        <f>'Costuri O&amp;M FP'!B35</f>
        <v>1</v>
      </c>
      <c r="C35" s="26">
        <f>B35*(1+5.6%)</f>
        <v>1.056</v>
      </c>
      <c r="D35" s="29">
        <f>'Costuri O&amp;M FP'!D35</f>
        <v>1.056</v>
      </c>
      <c r="E35" s="31">
        <f t="shared" ref="E35:AB39" si="8">D35</f>
        <v>1.056</v>
      </c>
      <c r="F35" s="31">
        <f t="shared" si="8"/>
        <v>1.056</v>
      </c>
      <c r="G35" s="31">
        <f t="shared" si="8"/>
        <v>1.056</v>
      </c>
      <c r="H35" s="31">
        <f t="shared" si="8"/>
        <v>1.056</v>
      </c>
      <c r="I35" s="31">
        <f t="shared" si="8"/>
        <v>1.056</v>
      </c>
      <c r="J35" s="31">
        <f t="shared" si="8"/>
        <v>1.056</v>
      </c>
      <c r="K35" s="31">
        <f t="shared" si="8"/>
        <v>1.056</v>
      </c>
      <c r="L35" s="31">
        <f t="shared" si="8"/>
        <v>1.056</v>
      </c>
      <c r="M35" s="31">
        <f t="shared" si="8"/>
        <v>1.056</v>
      </c>
      <c r="N35" s="31">
        <f t="shared" si="8"/>
        <v>1.056</v>
      </c>
      <c r="O35" s="31">
        <f t="shared" si="8"/>
        <v>1.056</v>
      </c>
      <c r="P35" s="31">
        <f t="shared" si="8"/>
        <v>1.056</v>
      </c>
      <c r="Q35" s="31">
        <f t="shared" si="8"/>
        <v>1.056</v>
      </c>
      <c r="R35" s="31">
        <f t="shared" si="8"/>
        <v>1.056</v>
      </c>
      <c r="S35" s="31">
        <f t="shared" si="8"/>
        <v>1.056</v>
      </c>
      <c r="T35" s="31">
        <f t="shared" si="8"/>
        <v>1.056</v>
      </c>
      <c r="U35" s="31">
        <f t="shared" si="8"/>
        <v>1.056</v>
      </c>
      <c r="V35" s="31">
        <f t="shared" si="8"/>
        <v>1.056</v>
      </c>
      <c r="W35" s="31">
        <f t="shared" si="8"/>
        <v>1.056</v>
      </c>
      <c r="X35" s="31">
        <f t="shared" si="8"/>
        <v>1.056</v>
      </c>
      <c r="Y35" s="31">
        <f t="shared" si="8"/>
        <v>1.056</v>
      </c>
      <c r="Z35" s="31">
        <f t="shared" si="8"/>
        <v>1.056</v>
      </c>
      <c r="AA35" s="31">
        <f t="shared" si="8"/>
        <v>1.056</v>
      </c>
      <c r="AB35" s="31">
        <f t="shared" si="8"/>
        <v>1.056</v>
      </c>
    </row>
    <row r="36" spans="1:28" ht="13" x14ac:dyDescent="0.3">
      <c r="A36" s="24" t="str">
        <f>'Costuri O&amp;M FP'!A36</f>
        <v>Categorie marfa 2</v>
      </c>
      <c r="B36" s="29">
        <f>'Costuri O&amp;M FP'!B36</f>
        <v>1.5</v>
      </c>
      <c r="C36" s="26">
        <f t="shared" ref="C36:C39" si="9">B36*(1+5.6%)</f>
        <v>1.5840000000000001</v>
      </c>
      <c r="D36" s="29">
        <f>'Costuri O&amp;M FP'!D36</f>
        <v>1.5840000000000001</v>
      </c>
      <c r="E36" s="31">
        <f t="shared" si="8"/>
        <v>1.5840000000000001</v>
      </c>
      <c r="F36" s="31">
        <f t="shared" si="8"/>
        <v>1.5840000000000001</v>
      </c>
      <c r="G36" s="31">
        <f t="shared" si="8"/>
        <v>1.5840000000000001</v>
      </c>
      <c r="H36" s="31">
        <f t="shared" si="8"/>
        <v>1.5840000000000001</v>
      </c>
      <c r="I36" s="31">
        <f t="shared" si="8"/>
        <v>1.5840000000000001</v>
      </c>
      <c r="J36" s="31">
        <f t="shared" si="8"/>
        <v>1.5840000000000001</v>
      </c>
      <c r="K36" s="31">
        <f t="shared" si="8"/>
        <v>1.5840000000000001</v>
      </c>
      <c r="L36" s="31">
        <f t="shared" si="8"/>
        <v>1.5840000000000001</v>
      </c>
      <c r="M36" s="31">
        <f t="shared" si="8"/>
        <v>1.5840000000000001</v>
      </c>
      <c r="N36" s="31">
        <f t="shared" si="8"/>
        <v>1.5840000000000001</v>
      </c>
      <c r="O36" s="31">
        <f t="shared" si="8"/>
        <v>1.5840000000000001</v>
      </c>
      <c r="P36" s="31">
        <f t="shared" si="8"/>
        <v>1.5840000000000001</v>
      </c>
      <c r="Q36" s="31">
        <f t="shared" si="8"/>
        <v>1.5840000000000001</v>
      </c>
      <c r="R36" s="31">
        <f t="shared" si="8"/>
        <v>1.5840000000000001</v>
      </c>
      <c r="S36" s="31">
        <f t="shared" si="8"/>
        <v>1.5840000000000001</v>
      </c>
      <c r="T36" s="31">
        <f t="shared" si="8"/>
        <v>1.5840000000000001</v>
      </c>
      <c r="U36" s="31">
        <f t="shared" si="8"/>
        <v>1.5840000000000001</v>
      </c>
      <c r="V36" s="31">
        <f t="shared" si="8"/>
        <v>1.5840000000000001</v>
      </c>
      <c r="W36" s="31">
        <f t="shared" si="8"/>
        <v>1.5840000000000001</v>
      </c>
      <c r="X36" s="31">
        <f t="shared" si="8"/>
        <v>1.5840000000000001</v>
      </c>
      <c r="Y36" s="31">
        <f t="shared" si="8"/>
        <v>1.5840000000000001</v>
      </c>
      <c r="Z36" s="31">
        <f t="shared" si="8"/>
        <v>1.5840000000000001</v>
      </c>
      <c r="AA36" s="31">
        <f t="shared" si="8"/>
        <v>1.5840000000000001</v>
      </c>
      <c r="AB36" s="31">
        <f t="shared" si="8"/>
        <v>1.5840000000000001</v>
      </c>
    </row>
    <row r="37" spans="1:28" ht="13" x14ac:dyDescent="0.3">
      <c r="A37" s="24" t="str">
        <f>'Costuri O&amp;M FP'!A37</f>
        <v>Categorie marfa 3</v>
      </c>
      <c r="B37" s="29">
        <f>'Costuri O&amp;M FP'!B37</f>
        <v>2.5</v>
      </c>
      <c r="C37" s="26">
        <f t="shared" si="9"/>
        <v>2.64</v>
      </c>
      <c r="D37" s="29">
        <f>'Costuri O&amp;M FP'!D37</f>
        <v>2.64</v>
      </c>
      <c r="E37" s="31">
        <f t="shared" si="8"/>
        <v>2.64</v>
      </c>
      <c r="F37" s="31">
        <f t="shared" si="8"/>
        <v>2.64</v>
      </c>
      <c r="G37" s="31">
        <f t="shared" si="8"/>
        <v>2.64</v>
      </c>
      <c r="H37" s="31">
        <f t="shared" si="8"/>
        <v>2.64</v>
      </c>
      <c r="I37" s="31">
        <f t="shared" si="8"/>
        <v>2.64</v>
      </c>
      <c r="J37" s="31">
        <f t="shared" si="8"/>
        <v>2.64</v>
      </c>
      <c r="K37" s="31">
        <f t="shared" si="8"/>
        <v>2.64</v>
      </c>
      <c r="L37" s="31">
        <f t="shared" si="8"/>
        <v>2.64</v>
      </c>
      <c r="M37" s="31">
        <f t="shared" si="8"/>
        <v>2.64</v>
      </c>
      <c r="N37" s="31">
        <f t="shared" si="8"/>
        <v>2.64</v>
      </c>
      <c r="O37" s="31">
        <f t="shared" si="8"/>
        <v>2.64</v>
      </c>
      <c r="P37" s="31">
        <f t="shared" si="8"/>
        <v>2.64</v>
      </c>
      <c r="Q37" s="31">
        <f t="shared" si="8"/>
        <v>2.64</v>
      </c>
      <c r="R37" s="31">
        <f t="shared" si="8"/>
        <v>2.64</v>
      </c>
      <c r="S37" s="31">
        <f t="shared" si="8"/>
        <v>2.64</v>
      </c>
      <c r="T37" s="31">
        <f t="shared" si="8"/>
        <v>2.64</v>
      </c>
      <c r="U37" s="31">
        <f t="shared" si="8"/>
        <v>2.64</v>
      </c>
      <c r="V37" s="31">
        <f t="shared" si="8"/>
        <v>2.64</v>
      </c>
      <c r="W37" s="31">
        <f t="shared" si="8"/>
        <v>2.64</v>
      </c>
      <c r="X37" s="31">
        <f t="shared" si="8"/>
        <v>2.64</v>
      </c>
      <c r="Y37" s="31">
        <f t="shared" si="8"/>
        <v>2.64</v>
      </c>
      <c r="Z37" s="31">
        <f t="shared" si="8"/>
        <v>2.64</v>
      </c>
      <c r="AA37" s="31">
        <f t="shared" si="8"/>
        <v>2.64</v>
      </c>
      <c r="AB37" s="31">
        <f t="shared" si="8"/>
        <v>2.64</v>
      </c>
    </row>
    <row r="38" spans="1:28" ht="13" x14ac:dyDescent="0.3">
      <c r="A38" s="24" t="str">
        <f>'Costuri O&amp;M FP'!A38</f>
        <v>Categorie marfa 4</v>
      </c>
      <c r="B38" s="29">
        <f>'Costuri O&amp;M FP'!B38</f>
        <v>0</v>
      </c>
      <c r="C38" s="26">
        <f t="shared" si="9"/>
        <v>0</v>
      </c>
      <c r="D38" s="29">
        <f>'Costuri O&amp;M FP'!D38</f>
        <v>0</v>
      </c>
      <c r="E38" s="31">
        <f t="shared" si="8"/>
        <v>0</v>
      </c>
      <c r="F38" s="31">
        <f t="shared" si="8"/>
        <v>0</v>
      </c>
      <c r="G38" s="31">
        <f t="shared" si="8"/>
        <v>0</v>
      </c>
      <c r="H38" s="31">
        <f t="shared" si="8"/>
        <v>0</v>
      </c>
      <c r="I38" s="31">
        <f t="shared" si="8"/>
        <v>0</v>
      </c>
      <c r="J38" s="31">
        <f t="shared" si="8"/>
        <v>0</v>
      </c>
      <c r="K38" s="31">
        <f t="shared" si="8"/>
        <v>0</v>
      </c>
      <c r="L38" s="31">
        <f t="shared" si="8"/>
        <v>0</v>
      </c>
      <c r="M38" s="31">
        <f t="shared" si="8"/>
        <v>0</v>
      </c>
      <c r="N38" s="31">
        <f t="shared" si="8"/>
        <v>0</v>
      </c>
      <c r="O38" s="31">
        <f t="shared" si="8"/>
        <v>0</v>
      </c>
      <c r="P38" s="31">
        <f t="shared" si="8"/>
        <v>0</v>
      </c>
      <c r="Q38" s="31">
        <f t="shared" si="8"/>
        <v>0</v>
      </c>
      <c r="R38" s="31">
        <f t="shared" si="8"/>
        <v>0</v>
      </c>
      <c r="S38" s="31">
        <f t="shared" si="8"/>
        <v>0</v>
      </c>
      <c r="T38" s="31">
        <f t="shared" si="8"/>
        <v>0</v>
      </c>
      <c r="U38" s="31">
        <f t="shared" si="8"/>
        <v>0</v>
      </c>
      <c r="V38" s="31">
        <f t="shared" si="8"/>
        <v>0</v>
      </c>
      <c r="W38" s="31">
        <f t="shared" si="8"/>
        <v>0</v>
      </c>
      <c r="X38" s="31">
        <f t="shared" si="8"/>
        <v>0</v>
      </c>
      <c r="Y38" s="31">
        <f t="shared" si="8"/>
        <v>0</v>
      </c>
      <c r="Z38" s="31">
        <f t="shared" si="8"/>
        <v>0</v>
      </c>
      <c r="AA38" s="31">
        <f t="shared" si="8"/>
        <v>0</v>
      </c>
      <c r="AB38" s="31">
        <f t="shared" si="8"/>
        <v>0</v>
      </c>
    </row>
    <row r="39" spans="1:28" ht="13" x14ac:dyDescent="0.3">
      <c r="A39" s="24" t="str">
        <f>'Costuri O&amp;M FP'!A39</f>
        <v>Categorie marfa 5</v>
      </c>
      <c r="B39" s="29">
        <f>'Costuri O&amp;M FP'!B39</f>
        <v>0</v>
      </c>
      <c r="C39" s="26">
        <f t="shared" si="9"/>
        <v>0</v>
      </c>
      <c r="D39" s="29">
        <f>'Costuri O&amp;M FP'!D39</f>
        <v>0</v>
      </c>
      <c r="E39" s="31">
        <f t="shared" si="8"/>
        <v>0</v>
      </c>
      <c r="F39" s="31">
        <f t="shared" si="8"/>
        <v>0</v>
      </c>
      <c r="G39" s="31">
        <f t="shared" si="8"/>
        <v>0</v>
      </c>
      <c r="H39" s="31">
        <f t="shared" si="8"/>
        <v>0</v>
      </c>
      <c r="I39" s="31">
        <f t="shared" si="8"/>
        <v>0</v>
      </c>
      <c r="J39" s="31">
        <f t="shared" si="8"/>
        <v>0</v>
      </c>
      <c r="K39" s="31">
        <f t="shared" si="8"/>
        <v>0</v>
      </c>
      <c r="L39" s="31">
        <f t="shared" si="8"/>
        <v>0</v>
      </c>
      <c r="M39" s="31">
        <f t="shared" si="8"/>
        <v>0</v>
      </c>
      <c r="N39" s="31">
        <f t="shared" si="8"/>
        <v>0</v>
      </c>
      <c r="O39" s="31">
        <f t="shared" si="8"/>
        <v>0</v>
      </c>
      <c r="P39" s="31">
        <f t="shared" si="8"/>
        <v>0</v>
      </c>
      <c r="Q39" s="31">
        <f t="shared" si="8"/>
        <v>0</v>
      </c>
      <c r="R39" s="31">
        <f t="shared" si="8"/>
        <v>0</v>
      </c>
      <c r="S39" s="31">
        <f t="shared" si="8"/>
        <v>0</v>
      </c>
      <c r="T39" s="31">
        <f t="shared" si="8"/>
        <v>0</v>
      </c>
      <c r="U39" s="31">
        <f t="shared" si="8"/>
        <v>0</v>
      </c>
      <c r="V39" s="31">
        <f t="shared" si="8"/>
        <v>0</v>
      </c>
      <c r="W39" s="31">
        <f t="shared" si="8"/>
        <v>0</v>
      </c>
      <c r="X39" s="31">
        <f t="shared" si="8"/>
        <v>0</v>
      </c>
      <c r="Y39" s="31">
        <f t="shared" si="8"/>
        <v>0</v>
      </c>
      <c r="Z39" s="31">
        <f t="shared" si="8"/>
        <v>0</v>
      </c>
      <c r="AA39" s="31">
        <f t="shared" si="8"/>
        <v>0</v>
      </c>
      <c r="AB39" s="31">
        <f t="shared" si="8"/>
        <v>0</v>
      </c>
    </row>
    <row r="40" spans="1:28" ht="13" x14ac:dyDescent="0.3">
      <c r="A40" s="5"/>
    </row>
    <row r="41" spans="1:28" ht="13" x14ac:dyDescent="0.3">
      <c r="A41" s="5" t="s">
        <v>78</v>
      </c>
    </row>
    <row r="42" spans="1:28" ht="13" x14ac:dyDescent="0.3">
      <c r="A42" s="24" t="str">
        <f>'Costuri O&amp;M FP'!A42</f>
        <v>Categorie marfa 1</v>
      </c>
      <c r="B42" s="29">
        <f>'Costuri O&amp;M FP'!B42</f>
        <v>1</v>
      </c>
      <c r="C42" s="26">
        <f>B42*(1+5.6%)</f>
        <v>1.056</v>
      </c>
      <c r="D42" s="29">
        <f>'Costuri O&amp;M FP'!D42</f>
        <v>1.056</v>
      </c>
      <c r="E42" s="31">
        <f t="shared" ref="E42:AB46" si="10">D42</f>
        <v>1.056</v>
      </c>
      <c r="F42" s="31">
        <f t="shared" si="10"/>
        <v>1.056</v>
      </c>
      <c r="G42" s="31">
        <f t="shared" si="10"/>
        <v>1.056</v>
      </c>
      <c r="H42" s="31">
        <f t="shared" si="10"/>
        <v>1.056</v>
      </c>
      <c r="I42" s="31">
        <f t="shared" si="10"/>
        <v>1.056</v>
      </c>
      <c r="J42" s="31">
        <f t="shared" si="10"/>
        <v>1.056</v>
      </c>
      <c r="K42" s="31">
        <f t="shared" si="10"/>
        <v>1.056</v>
      </c>
      <c r="L42" s="31">
        <f t="shared" si="10"/>
        <v>1.056</v>
      </c>
      <c r="M42" s="31">
        <f t="shared" si="10"/>
        <v>1.056</v>
      </c>
      <c r="N42" s="31">
        <f t="shared" si="10"/>
        <v>1.056</v>
      </c>
      <c r="O42" s="31">
        <f t="shared" si="10"/>
        <v>1.056</v>
      </c>
      <c r="P42" s="31">
        <f t="shared" si="10"/>
        <v>1.056</v>
      </c>
      <c r="Q42" s="31">
        <f t="shared" si="10"/>
        <v>1.056</v>
      </c>
      <c r="R42" s="31">
        <f t="shared" si="10"/>
        <v>1.056</v>
      </c>
      <c r="S42" s="31">
        <f t="shared" si="10"/>
        <v>1.056</v>
      </c>
      <c r="T42" s="31">
        <f t="shared" si="10"/>
        <v>1.056</v>
      </c>
      <c r="U42" s="31">
        <f t="shared" si="10"/>
        <v>1.056</v>
      </c>
      <c r="V42" s="31">
        <f t="shared" si="10"/>
        <v>1.056</v>
      </c>
      <c r="W42" s="31">
        <f t="shared" si="10"/>
        <v>1.056</v>
      </c>
      <c r="X42" s="31">
        <f t="shared" si="10"/>
        <v>1.056</v>
      </c>
      <c r="Y42" s="31">
        <f t="shared" si="10"/>
        <v>1.056</v>
      </c>
      <c r="Z42" s="31">
        <f t="shared" si="10"/>
        <v>1.056</v>
      </c>
      <c r="AA42" s="31">
        <f t="shared" si="10"/>
        <v>1.056</v>
      </c>
      <c r="AB42" s="31">
        <f t="shared" si="10"/>
        <v>1.056</v>
      </c>
    </row>
    <row r="43" spans="1:28" ht="13" x14ac:dyDescent="0.3">
      <c r="A43" s="24" t="str">
        <f>'Costuri O&amp;M FP'!A43</f>
        <v>Categorie marfa 2</v>
      </c>
      <c r="B43" s="29">
        <f>'Costuri O&amp;M FP'!B43</f>
        <v>1.5</v>
      </c>
      <c r="C43" s="26">
        <f t="shared" ref="C43:C46" si="11">B43*(1+5.6%)</f>
        <v>1.5840000000000001</v>
      </c>
      <c r="D43" s="29">
        <f>'Costuri O&amp;M FP'!D43</f>
        <v>1.5840000000000001</v>
      </c>
      <c r="E43" s="31">
        <f t="shared" si="10"/>
        <v>1.5840000000000001</v>
      </c>
      <c r="F43" s="31">
        <f t="shared" si="10"/>
        <v>1.5840000000000001</v>
      </c>
      <c r="G43" s="31">
        <f t="shared" si="10"/>
        <v>1.5840000000000001</v>
      </c>
      <c r="H43" s="31">
        <f t="shared" si="10"/>
        <v>1.5840000000000001</v>
      </c>
      <c r="I43" s="31">
        <f t="shared" si="10"/>
        <v>1.5840000000000001</v>
      </c>
      <c r="J43" s="31">
        <f t="shared" si="10"/>
        <v>1.5840000000000001</v>
      </c>
      <c r="K43" s="31">
        <f t="shared" si="10"/>
        <v>1.5840000000000001</v>
      </c>
      <c r="L43" s="31">
        <f t="shared" si="10"/>
        <v>1.5840000000000001</v>
      </c>
      <c r="M43" s="31">
        <f t="shared" si="10"/>
        <v>1.5840000000000001</v>
      </c>
      <c r="N43" s="31">
        <f t="shared" si="10"/>
        <v>1.5840000000000001</v>
      </c>
      <c r="O43" s="31">
        <f t="shared" si="10"/>
        <v>1.5840000000000001</v>
      </c>
      <c r="P43" s="31">
        <f t="shared" si="10"/>
        <v>1.5840000000000001</v>
      </c>
      <c r="Q43" s="31">
        <f t="shared" si="10"/>
        <v>1.5840000000000001</v>
      </c>
      <c r="R43" s="31">
        <f t="shared" si="10"/>
        <v>1.5840000000000001</v>
      </c>
      <c r="S43" s="31">
        <f t="shared" si="10"/>
        <v>1.5840000000000001</v>
      </c>
      <c r="T43" s="31">
        <f t="shared" si="10"/>
        <v>1.5840000000000001</v>
      </c>
      <c r="U43" s="31">
        <f t="shared" si="10"/>
        <v>1.5840000000000001</v>
      </c>
      <c r="V43" s="31">
        <f t="shared" si="10"/>
        <v>1.5840000000000001</v>
      </c>
      <c r="W43" s="31">
        <f t="shared" si="10"/>
        <v>1.5840000000000001</v>
      </c>
      <c r="X43" s="31">
        <f t="shared" si="10"/>
        <v>1.5840000000000001</v>
      </c>
      <c r="Y43" s="31">
        <f t="shared" si="10"/>
        <v>1.5840000000000001</v>
      </c>
      <c r="Z43" s="31">
        <f t="shared" si="10"/>
        <v>1.5840000000000001</v>
      </c>
      <c r="AA43" s="31">
        <f t="shared" si="10"/>
        <v>1.5840000000000001</v>
      </c>
      <c r="AB43" s="31">
        <f t="shared" si="10"/>
        <v>1.5840000000000001</v>
      </c>
    </row>
    <row r="44" spans="1:28" ht="13" x14ac:dyDescent="0.3">
      <c r="A44" s="24" t="str">
        <f>'Costuri O&amp;M FP'!A44</f>
        <v>Categorie marfa 3</v>
      </c>
      <c r="B44" s="29">
        <f>'Costuri O&amp;M FP'!B44</f>
        <v>2.5</v>
      </c>
      <c r="C44" s="26">
        <f t="shared" si="11"/>
        <v>2.64</v>
      </c>
      <c r="D44" s="29">
        <f>'Costuri O&amp;M FP'!D44</f>
        <v>2.64</v>
      </c>
      <c r="E44" s="31">
        <f t="shared" si="10"/>
        <v>2.64</v>
      </c>
      <c r="F44" s="31">
        <f t="shared" si="10"/>
        <v>2.64</v>
      </c>
      <c r="G44" s="31">
        <f t="shared" si="10"/>
        <v>2.64</v>
      </c>
      <c r="H44" s="31">
        <f t="shared" si="10"/>
        <v>2.64</v>
      </c>
      <c r="I44" s="31">
        <f t="shared" si="10"/>
        <v>2.64</v>
      </c>
      <c r="J44" s="31">
        <f t="shared" si="10"/>
        <v>2.64</v>
      </c>
      <c r="K44" s="31">
        <f t="shared" si="10"/>
        <v>2.64</v>
      </c>
      <c r="L44" s="31">
        <f t="shared" si="10"/>
        <v>2.64</v>
      </c>
      <c r="M44" s="31">
        <f t="shared" si="10"/>
        <v>2.64</v>
      </c>
      <c r="N44" s="31">
        <f t="shared" si="10"/>
        <v>2.64</v>
      </c>
      <c r="O44" s="31">
        <f t="shared" si="10"/>
        <v>2.64</v>
      </c>
      <c r="P44" s="31">
        <f t="shared" si="10"/>
        <v>2.64</v>
      </c>
      <c r="Q44" s="31">
        <f t="shared" si="10"/>
        <v>2.64</v>
      </c>
      <c r="R44" s="31">
        <f t="shared" si="10"/>
        <v>2.64</v>
      </c>
      <c r="S44" s="31">
        <f t="shared" si="10"/>
        <v>2.64</v>
      </c>
      <c r="T44" s="31">
        <f t="shared" si="10"/>
        <v>2.64</v>
      </c>
      <c r="U44" s="31">
        <f t="shared" si="10"/>
        <v>2.64</v>
      </c>
      <c r="V44" s="31">
        <f t="shared" si="10"/>
        <v>2.64</v>
      </c>
      <c r="W44" s="31">
        <f t="shared" si="10"/>
        <v>2.64</v>
      </c>
      <c r="X44" s="31">
        <f t="shared" si="10"/>
        <v>2.64</v>
      </c>
      <c r="Y44" s="31">
        <f t="shared" si="10"/>
        <v>2.64</v>
      </c>
      <c r="Z44" s="31">
        <f t="shared" si="10"/>
        <v>2.64</v>
      </c>
      <c r="AA44" s="31">
        <f t="shared" si="10"/>
        <v>2.64</v>
      </c>
      <c r="AB44" s="31">
        <f t="shared" si="10"/>
        <v>2.64</v>
      </c>
    </row>
    <row r="45" spans="1:28" ht="13" x14ac:dyDescent="0.3">
      <c r="A45" s="24" t="str">
        <f>'Costuri O&amp;M FP'!A45</f>
        <v>Categorie marfa 4</v>
      </c>
      <c r="B45" s="29">
        <f>'Costuri O&amp;M FP'!B45</f>
        <v>0</v>
      </c>
      <c r="C45" s="26">
        <f t="shared" si="11"/>
        <v>0</v>
      </c>
      <c r="D45" s="29">
        <f>'Costuri O&amp;M FP'!D45</f>
        <v>0</v>
      </c>
      <c r="E45" s="31">
        <f t="shared" si="10"/>
        <v>0</v>
      </c>
      <c r="F45" s="31">
        <f t="shared" si="10"/>
        <v>0</v>
      </c>
      <c r="G45" s="31">
        <f t="shared" si="10"/>
        <v>0</v>
      </c>
      <c r="H45" s="31">
        <f t="shared" si="10"/>
        <v>0</v>
      </c>
      <c r="I45" s="31">
        <f t="shared" si="10"/>
        <v>0</v>
      </c>
      <c r="J45" s="31">
        <f t="shared" si="10"/>
        <v>0</v>
      </c>
      <c r="K45" s="31">
        <f t="shared" si="10"/>
        <v>0</v>
      </c>
      <c r="L45" s="31">
        <f t="shared" si="10"/>
        <v>0</v>
      </c>
      <c r="M45" s="31">
        <f t="shared" si="10"/>
        <v>0</v>
      </c>
      <c r="N45" s="31">
        <f t="shared" si="10"/>
        <v>0</v>
      </c>
      <c r="O45" s="31">
        <f t="shared" si="10"/>
        <v>0</v>
      </c>
      <c r="P45" s="31">
        <f t="shared" si="10"/>
        <v>0</v>
      </c>
      <c r="Q45" s="31">
        <f t="shared" si="10"/>
        <v>0</v>
      </c>
      <c r="R45" s="31">
        <f t="shared" si="10"/>
        <v>0</v>
      </c>
      <c r="S45" s="31">
        <f t="shared" si="10"/>
        <v>0</v>
      </c>
      <c r="T45" s="31">
        <f t="shared" si="10"/>
        <v>0</v>
      </c>
      <c r="U45" s="31">
        <f t="shared" si="10"/>
        <v>0</v>
      </c>
      <c r="V45" s="31">
        <f t="shared" si="10"/>
        <v>0</v>
      </c>
      <c r="W45" s="31">
        <f t="shared" si="10"/>
        <v>0</v>
      </c>
      <c r="X45" s="31">
        <f t="shared" si="10"/>
        <v>0</v>
      </c>
      <c r="Y45" s="31">
        <f t="shared" si="10"/>
        <v>0</v>
      </c>
      <c r="Z45" s="31">
        <f t="shared" si="10"/>
        <v>0</v>
      </c>
      <c r="AA45" s="31">
        <f t="shared" si="10"/>
        <v>0</v>
      </c>
      <c r="AB45" s="31">
        <f t="shared" si="10"/>
        <v>0</v>
      </c>
    </row>
    <row r="46" spans="1:28" ht="13" x14ac:dyDescent="0.3">
      <c r="A46" s="24" t="str">
        <f>'Costuri O&amp;M FP'!A46</f>
        <v>Categorie marfa 5</v>
      </c>
      <c r="B46" s="29">
        <f>'Costuri O&amp;M FP'!B46</f>
        <v>0</v>
      </c>
      <c r="C46" s="26">
        <f t="shared" si="11"/>
        <v>0</v>
      </c>
      <c r="D46" s="29">
        <f>'Costuri O&amp;M FP'!D46</f>
        <v>0</v>
      </c>
      <c r="E46" s="31">
        <f t="shared" si="10"/>
        <v>0</v>
      </c>
      <c r="F46" s="31">
        <f t="shared" si="10"/>
        <v>0</v>
      </c>
      <c r="G46" s="31">
        <f t="shared" si="10"/>
        <v>0</v>
      </c>
      <c r="H46" s="31">
        <f t="shared" si="10"/>
        <v>0</v>
      </c>
      <c r="I46" s="31">
        <f t="shared" si="10"/>
        <v>0</v>
      </c>
      <c r="J46" s="31">
        <f t="shared" si="10"/>
        <v>0</v>
      </c>
      <c r="K46" s="31">
        <f t="shared" si="10"/>
        <v>0</v>
      </c>
      <c r="L46" s="31">
        <f t="shared" si="10"/>
        <v>0</v>
      </c>
      <c r="M46" s="31">
        <f t="shared" si="10"/>
        <v>0</v>
      </c>
      <c r="N46" s="31">
        <f t="shared" si="10"/>
        <v>0</v>
      </c>
      <c r="O46" s="31">
        <f t="shared" si="10"/>
        <v>0</v>
      </c>
      <c r="P46" s="31">
        <f t="shared" si="10"/>
        <v>0</v>
      </c>
      <c r="Q46" s="31">
        <f t="shared" si="10"/>
        <v>0</v>
      </c>
      <c r="R46" s="31">
        <f t="shared" si="10"/>
        <v>0</v>
      </c>
      <c r="S46" s="31">
        <f t="shared" si="10"/>
        <v>0</v>
      </c>
      <c r="T46" s="31">
        <f t="shared" si="10"/>
        <v>0</v>
      </c>
      <c r="U46" s="31">
        <f t="shared" si="10"/>
        <v>0</v>
      </c>
      <c r="V46" s="31">
        <f t="shared" si="10"/>
        <v>0</v>
      </c>
      <c r="W46" s="31">
        <f t="shared" si="10"/>
        <v>0</v>
      </c>
      <c r="X46" s="31">
        <f t="shared" si="10"/>
        <v>0</v>
      </c>
      <c r="Y46" s="31">
        <f t="shared" si="10"/>
        <v>0</v>
      </c>
      <c r="Z46" s="31">
        <f t="shared" si="10"/>
        <v>0</v>
      </c>
      <c r="AA46" s="31">
        <f t="shared" si="10"/>
        <v>0</v>
      </c>
      <c r="AB46" s="31">
        <f t="shared" si="10"/>
        <v>0</v>
      </c>
    </row>
    <row r="47" spans="1:28" ht="13" x14ac:dyDescent="0.3">
      <c r="A47" s="5"/>
    </row>
    <row r="48" spans="1:28" ht="13" x14ac:dyDescent="0.3">
      <c r="A48" s="5" t="s">
        <v>79</v>
      </c>
    </row>
    <row r="49" spans="1:28" ht="13" x14ac:dyDescent="0.3">
      <c r="A49" s="24" t="str">
        <f>'Costuri O&amp;M FP'!A49</f>
        <v>Categorie marfa 1</v>
      </c>
      <c r="B49" s="29">
        <f>'Costuri O&amp;M FP'!B49</f>
        <v>1</v>
      </c>
      <c r="C49" s="26">
        <f>B49*(1+5.6%)</f>
        <v>1.056</v>
      </c>
      <c r="D49" s="29">
        <f>'Costuri O&amp;M FP'!D49</f>
        <v>1.056</v>
      </c>
      <c r="E49" s="31">
        <f t="shared" ref="E49:AB53" si="12">D49</f>
        <v>1.056</v>
      </c>
      <c r="F49" s="31">
        <f t="shared" si="12"/>
        <v>1.056</v>
      </c>
      <c r="G49" s="31">
        <f t="shared" si="12"/>
        <v>1.056</v>
      </c>
      <c r="H49" s="31">
        <f t="shared" si="12"/>
        <v>1.056</v>
      </c>
      <c r="I49" s="31">
        <f t="shared" si="12"/>
        <v>1.056</v>
      </c>
      <c r="J49" s="31">
        <f t="shared" si="12"/>
        <v>1.056</v>
      </c>
      <c r="K49" s="31">
        <f t="shared" si="12"/>
        <v>1.056</v>
      </c>
      <c r="L49" s="31">
        <f t="shared" si="12"/>
        <v>1.056</v>
      </c>
      <c r="M49" s="31">
        <f t="shared" si="12"/>
        <v>1.056</v>
      </c>
      <c r="N49" s="31">
        <f t="shared" si="12"/>
        <v>1.056</v>
      </c>
      <c r="O49" s="31">
        <f t="shared" si="12"/>
        <v>1.056</v>
      </c>
      <c r="P49" s="31">
        <f t="shared" si="12"/>
        <v>1.056</v>
      </c>
      <c r="Q49" s="31">
        <f t="shared" si="12"/>
        <v>1.056</v>
      </c>
      <c r="R49" s="31">
        <f t="shared" si="12"/>
        <v>1.056</v>
      </c>
      <c r="S49" s="31">
        <f t="shared" si="12"/>
        <v>1.056</v>
      </c>
      <c r="T49" s="31">
        <f t="shared" si="12"/>
        <v>1.056</v>
      </c>
      <c r="U49" s="31">
        <f t="shared" si="12"/>
        <v>1.056</v>
      </c>
      <c r="V49" s="31">
        <f t="shared" si="12"/>
        <v>1.056</v>
      </c>
      <c r="W49" s="31">
        <f t="shared" si="12"/>
        <v>1.056</v>
      </c>
      <c r="X49" s="31">
        <f t="shared" si="12"/>
        <v>1.056</v>
      </c>
      <c r="Y49" s="31">
        <f t="shared" si="12"/>
        <v>1.056</v>
      </c>
      <c r="Z49" s="31">
        <f t="shared" si="12"/>
        <v>1.056</v>
      </c>
      <c r="AA49" s="31">
        <f t="shared" si="12"/>
        <v>1.056</v>
      </c>
      <c r="AB49" s="31">
        <f t="shared" si="12"/>
        <v>1.056</v>
      </c>
    </row>
    <row r="50" spans="1:28" ht="13" x14ac:dyDescent="0.3">
      <c r="A50" s="24" t="str">
        <f>'Costuri O&amp;M FP'!A50</f>
        <v>Categorie marfa 2</v>
      </c>
      <c r="B50" s="29">
        <f>'Costuri O&amp;M FP'!B50</f>
        <v>1.5</v>
      </c>
      <c r="C50" s="26">
        <f t="shared" ref="C50:C53" si="13">B50*(1+5.6%)</f>
        <v>1.5840000000000001</v>
      </c>
      <c r="D50" s="29">
        <f>'Costuri O&amp;M FP'!D50</f>
        <v>1.5840000000000001</v>
      </c>
      <c r="E50" s="31">
        <f t="shared" si="12"/>
        <v>1.5840000000000001</v>
      </c>
      <c r="F50" s="31">
        <f t="shared" si="12"/>
        <v>1.5840000000000001</v>
      </c>
      <c r="G50" s="31">
        <f t="shared" si="12"/>
        <v>1.5840000000000001</v>
      </c>
      <c r="H50" s="31">
        <f t="shared" si="12"/>
        <v>1.5840000000000001</v>
      </c>
      <c r="I50" s="31">
        <f t="shared" si="12"/>
        <v>1.5840000000000001</v>
      </c>
      <c r="J50" s="31">
        <f t="shared" si="12"/>
        <v>1.5840000000000001</v>
      </c>
      <c r="K50" s="31">
        <f t="shared" si="12"/>
        <v>1.5840000000000001</v>
      </c>
      <c r="L50" s="31">
        <f t="shared" si="12"/>
        <v>1.5840000000000001</v>
      </c>
      <c r="M50" s="31">
        <f t="shared" si="12"/>
        <v>1.5840000000000001</v>
      </c>
      <c r="N50" s="31">
        <f t="shared" si="12"/>
        <v>1.5840000000000001</v>
      </c>
      <c r="O50" s="31">
        <f t="shared" si="12"/>
        <v>1.5840000000000001</v>
      </c>
      <c r="P50" s="31">
        <f t="shared" si="12"/>
        <v>1.5840000000000001</v>
      </c>
      <c r="Q50" s="31">
        <f t="shared" si="12"/>
        <v>1.5840000000000001</v>
      </c>
      <c r="R50" s="31">
        <f t="shared" si="12"/>
        <v>1.5840000000000001</v>
      </c>
      <c r="S50" s="31">
        <f t="shared" si="12"/>
        <v>1.5840000000000001</v>
      </c>
      <c r="T50" s="31">
        <f t="shared" si="12"/>
        <v>1.5840000000000001</v>
      </c>
      <c r="U50" s="31">
        <f t="shared" si="12"/>
        <v>1.5840000000000001</v>
      </c>
      <c r="V50" s="31">
        <f t="shared" si="12"/>
        <v>1.5840000000000001</v>
      </c>
      <c r="W50" s="31">
        <f t="shared" si="12"/>
        <v>1.5840000000000001</v>
      </c>
      <c r="X50" s="31">
        <f t="shared" si="12"/>
        <v>1.5840000000000001</v>
      </c>
      <c r="Y50" s="31">
        <f t="shared" si="12"/>
        <v>1.5840000000000001</v>
      </c>
      <c r="Z50" s="31">
        <f t="shared" si="12"/>
        <v>1.5840000000000001</v>
      </c>
      <c r="AA50" s="31">
        <f t="shared" si="12"/>
        <v>1.5840000000000001</v>
      </c>
      <c r="AB50" s="31">
        <f t="shared" si="12"/>
        <v>1.5840000000000001</v>
      </c>
    </row>
    <row r="51" spans="1:28" ht="13" x14ac:dyDescent="0.3">
      <c r="A51" s="24" t="str">
        <f>'Costuri O&amp;M FP'!A51</f>
        <v>Categorie marfa 3</v>
      </c>
      <c r="B51" s="29">
        <f>'Costuri O&amp;M FP'!B51</f>
        <v>2.5</v>
      </c>
      <c r="C51" s="26">
        <f t="shared" si="13"/>
        <v>2.64</v>
      </c>
      <c r="D51" s="29">
        <f>'Costuri O&amp;M FP'!D51</f>
        <v>2.64</v>
      </c>
      <c r="E51" s="31">
        <f t="shared" si="12"/>
        <v>2.64</v>
      </c>
      <c r="F51" s="31">
        <f t="shared" si="12"/>
        <v>2.64</v>
      </c>
      <c r="G51" s="31">
        <f t="shared" si="12"/>
        <v>2.64</v>
      </c>
      <c r="H51" s="31">
        <f t="shared" si="12"/>
        <v>2.64</v>
      </c>
      <c r="I51" s="31">
        <f t="shared" si="12"/>
        <v>2.64</v>
      </c>
      <c r="J51" s="31">
        <f t="shared" si="12"/>
        <v>2.64</v>
      </c>
      <c r="K51" s="31">
        <f t="shared" si="12"/>
        <v>2.64</v>
      </c>
      <c r="L51" s="31">
        <f t="shared" si="12"/>
        <v>2.64</v>
      </c>
      <c r="M51" s="31">
        <f t="shared" si="12"/>
        <v>2.64</v>
      </c>
      <c r="N51" s="31">
        <f t="shared" si="12"/>
        <v>2.64</v>
      </c>
      <c r="O51" s="31">
        <f t="shared" si="12"/>
        <v>2.64</v>
      </c>
      <c r="P51" s="31">
        <f t="shared" si="12"/>
        <v>2.64</v>
      </c>
      <c r="Q51" s="31">
        <f t="shared" si="12"/>
        <v>2.64</v>
      </c>
      <c r="R51" s="31">
        <f t="shared" si="12"/>
        <v>2.64</v>
      </c>
      <c r="S51" s="31">
        <f t="shared" si="12"/>
        <v>2.64</v>
      </c>
      <c r="T51" s="31">
        <f t="shared" si="12"/>
        <v>2.64</v>
      </c>
      <c r="U51" s="31">
        <f t="shared" si="12"/>
        <v>2.64</v>
      </c>
      <c r="V51" s="31">
        <f t="shared" si="12"/>
        <v>2.64</v>
      </c>
      <c r="W51" s="31">
        <f t="shared" si="12"/>
        <v>2.64</v>
      </c>
      <c r="X51" s="31">
        <f t="shared" si="12"/>
        <v>2.64</v>
      </c>
      <c r="Y51" s="31">
        <f t="shared" si="12"/>
        <v>2.64</v>
      </c>
      <c r="Z51" s="31">
        <f t="shared" si="12"/>
        <v>2.64</v>
      </c>
      <c r="AA51" s="31">
        <f t="shared" si="12"/>
        <v>2.64</v>
      </c>
      <c r="AB51" s="31">
        <f t="shared" si="12"/>
        <v>2.64</v>
      </c>
    </row>
    <row r="52" spans="1:28" ht="13" x14ac:dyDescent="0.3">
      <c r="A52" s="24" t="str">
        <f>'Costuri O&amp;M FP'!A52</f>
        <v>Categorie marfa 4</v>
      </c>
      <c r="B52" s="29">
        <f>'Costuri O&amp;M FP'!B52</f>
        <v>0</v>
      </c>
      <c r="C52" s="26">
        <f t="shared" si="13"/>
        <v>0</v>
      </c>
      <c r="D52" s="29">
        <f>'Costuri O&amp;M FP'!D52</f>
        <v>0</v>
      </c>
      <c r="E52" s="31">
        <f t="shared" si="12"/>
        <v>0</v>
      </c>
      <c r="F52" s="31">
        <f t="shared" si="12"/>
        <v>0</v>
      </c>
      <c r="G52" s="31">
        <f t="shared" si="12"/>
        <v>0</v>
      </c>
      <c r="H52" s="31">
        <f t="shared" si="12"/>
        <v>0</v>
      </c>
      <c r="I52" s="31">
        <f t="shared" si="12"/>
        <v>0</v>
      </c>
      <c r="J52" s="31">
        <f t="shared" si="12"/>
        <v>0</v>
      </c>
      <c r="K52" s="31">
        <f t="shared" si="12"/>
        <v>0</v>
      </c>
      <c r="L52" s="31">
        <f t="shared" si="12"/>
        <v>0</v>
      </c>
      <c r="M52" s="31">
        <f t="shared" si="12"/>
        <v>0</v>
      </c>
      <c r="N52" s="31">
        <f t="shared" si="12"/>
        <v>0</v>
      </c>
      <c r="O52" s="31">
        <f t="shared" si="12"/>
        <v>0</v>
      </c>
      <c r="P52" s="31">
        <f t="shared" si="12"/>
        <v>0</v>
      </c>
      <c r="Q52" s="31">
        <f t="shared" si="12"/>
        <v>0</v>
      </c>
      <c r="R52" s="31">
        <f t="shared" si="12"/>
        <v>0</v>
      </c>
      <c r="S52" s="31">
        <f t="shared" si="12"/>
        <v>0</v>
      </c>
      <c r="T52" s="31">
        <f t="shared" si="12"/>
        <v>0</v>
      </c>
      <c r="U52" s="31">
        <f t="shared" si="12"/>
        <v>0</v>
      </c>
      <c r="V52" s="31">
        <f t="shared" si="12"/>
        <v>0</v>
      </c>
      <c r="W52" s="31">
        <f t="shared" si="12"/>
        <v>0</v>
      </c>
      <c r="X52" s="31">
        <f t="shared" si="12"/>
        <v>0</v>
      </c>
      <c r="Y52" s="31">
        <f t="shared" si="12"/>
        <v>0</v>
      </c>
      <c r="Z52" s="31">
        <f t="shared" si="12"/>
        <v>0</v>
      </c>
      <c r="AA52" s="31">
        <f t="shared" si="12"/>
        <v>0</v>
      </c>
      <c r="AB52" s="31">
        <f t="shared" si="12"/>
        <v>0</v>
      </c>
    </row>
    <row r="53" spans="1:28" ht="13" x14ac:dyDescent="0.3">
      <c r="A53" s="24" t="str">
        <f>'Costuri O&amp;M FP'!A53</f>
        <v>Categorie marfa 5</v>
      </c>
      <c r="B53" s="29">
        <f>'Costuri O&amp;M FP'!B53</f>
        <v>0</v>
      </c>
      <c r="C53" s="26">
        <f t="shared" si="13"/>
        <v>0</v>
      </c>
      <c r="D53" s="29">
        <f>'Costuri O&amp;M FP'!D53</f>
        <v>0</v>
      </c>
      <c r="E53" s="31">
        <f t="shared" si="12"/>
        <v>0</v>
      </c>
      <c r="F53" s="31">
        <f t="shared" si="12"/>
        <v>0</v>
      </c>
      <c r="G53" s="31">
        <f t="shared" si="12"/>
        <v>0</v>
      </c>
      <c r="H53" s="31">
        <f t="shared" si="12"/>
        <v>0</v>
      </c>
      <c r="I53" s="31">
        <f t="shared" si="12"/>
        <v>0</v>
      </c>
      <c r="J53" s="31">
        <f t="shared" si="12"/>
        <v>0</v>
      </c>
      <c r="K53" s="31">
        <f t="shared" si="12"/>
        <v>0</v>
      </c>
      <c r="L53" s="31">
        <f t="shared" si="12"/>
        <v>0</v>
      </c>
      <c r="M53" s="31">
        <f t="shared" si="12"/>
        <v>0</v>
      </c>
      <c r="N53" s="31">
        <f t="shared" si="12"/>
        <v>0</v>
      </c>
      <c r="O53" s="31">
        <f t="shared" si="12"/>
        <v>0</v>
      </c>
      <c r="P53" s="31">
        <f t="shared" si="12"/>
        <v>0</v>
      </c>
      <c r="Q53" s="31">
        <f t="shared" si="12"/>
        <v>0</v>
      </c>
      <c r="R53" s="31">
        <f t="shared" si="12"/>
        <v>0</v>
      </c>
      <c r="S53" s="31">
        <f t="shared" si="12"/>
        <v>0</v>
      </c>
      <c r="T53" s="31">
        <f t="shared" si="12"/>
        <v>0</v>
      </c>
      <c r="U53" s="31">
        <f t="shared" si="12"/>
        <v>0</v>
      </c>
      <c r="V53" s="31">
        <f t="shared" si="12"/>
        <v>0</v>
      </c>
      <c r="W53" s="31">
        <f t="shared" si="12"/>
        <v>0</v>
      </c>
      <c r="X53" s="31">
        <f t="shared" si="12"/>
        <v>0</v>
      </c>
      <c r="Y53" s="31">
        <f t="shared" si="12"/>
        <v>0</v>
      </c>
      <c r="Z53" s="31">
        <f t="shared" si="12"/>
        <v>0</v>
      </c>
      <c r="AA53" s="31">
        <f t="shared" si="12"/>
        <v>0</v>
      </c>
      <c r="AB53" s="31">
        <f t="shared" si="12"/>
        <v>0</v>
      </c>
    </row>
    <row r="54" spans="1:28" ht="13" x14ac:dyDescent="0.3">
      <c r="A54" s="5"/>
    </row>
    <row r="55" spans="1:28" ht="13" x14ac:dyDescent="0.3">
      <c r="A55" s="2" t="s">
        <v>80</v>
      </c>
    </row>
    <row r="56" spans="1:28" ht="13" x14ac:dyDescent="0.3">
      <c r="A56" s="24" t="str">
        <f>'Costuri O&amp;M FP'!A56</f>
        <v>Categorie marfa 1</v>
      </c>
      <c r="B56" s="29">
        <f>'Costuri O&amp;M FP'!B56</f>
        <v>1</v>
      </c>
      <c r="C56" s="26">
        <f>B56*(1+5.6%)</f>
        <v>1.056</v>
      </c>
      <c r="D56" s="29">
        <f>'Costuri O&amp;M FP'!D56</f>
        <v>1.056</v>
      </c>
      <c r="E56" s="31">
        <f t="shared" ref="E56:T60" si="14">D56</f>
        <v>1.056</v>
      </c>
      <c r="F56" s="31">
        <f t="shared" si="14"/>
        <v>1.056</v>
      </c>
      <c r="G56" s="31">
        <f t="shared" si="14"/>
        <v>1.056</v>
      </c>
      <c r="H56" s="31">
        <f t="shared" si="14"/>
        <v>1.056</v>
      </c>
      <c r="I56" s="31">
        <f t="shared" si="14"/>
        <v>1.056</v>
      </c>
      <c r="J56" s="31">
        <f t="shared" si="14"/>
        <v>1.056</v>
      </c>
      <c r="K56" s="31">
        <f t="shared" si="14"/>
        <v>1.056</v>
      </c>
      <c r="L56" s="31">
        <f t="shared" si="14"/>
        <v>1.056</v>
      </c>
      <c r="M56" s="31">
        <f t="shared" si="14"/>
        <v>1.056</v>
      </c>
      <c r="N56" s="31">
        <f t="shared" si="14"/>
        <v>1.056</v>
      </c>
      <c r="O56" s="31">
        <f t="shared" si="14"/>
        <v>1.056</v>
      </c>
      <c r="P56" s="31">
        <f t="shared" si="14"/>
        <v>1.056</v>
      </c>
      <c r="Q56" s="31">
        <f t="shared" si="14"/>
        <v>1.056</v>
      </c>
      <c r="R56" s="31">
        <f t="shared" si="14"/>
        <v>1.056</v>
      </c>
      <c r="S56" s="31">
        <f t="shared" si="14"/>
        <v>1.056</v>
      </c>
      <c r="T56" s="31">
        <f t="shared" si="14"/>
        <v>1.056</v>
      </c>
      <c r="U56" s="31">
        <f t="shared" ref="U56:AB60" si="15">T56</f>
        <v>1.056</v>
      </c>
      <c r="V56" s="31">
        <f t="shared" si="15"/>
        <v>1.056</v>
      </c>
      <c r="W56" s="31">
        <f t="shared" si="15"/>
        <v>1.056</v>
      </c>
      <c r="X56" s="31">
        <f t="shared" si="15"/>
        <v>1.056</v>
      </c>
      <c r="Y56" s="31">
        <f t="shared" si="15"/>
        <v>1.056</v>
      </c>
      <c r="Z56" s="31">
        <f t="shared" si="15"/>
        <v>1.056</v>
      </c>
      <c r="AA56" s="31">
        <f t="shared" si="15"/>
        <v>1.056</v>
      </c>
      <c r="AB56" s="31">
        <f t="shared" si="15"/>
        <v>1.056</v>
      </c>
    </row>
    <row r="57" spans="1:28" ht="13" x14ac:dyDescent="0.3">
      <c r="A57" s="24" t="str">
        <f>'Costuri O&amp;M FP'!A57</f>
        <v>Categorie marfa 2</v>
      </c>
      <c r="B57" s="29">
        <f>'Costuri O&amp;M FP'!B57</f>
        <v>1.5</v>
      </c>
      <c r="C57" s="26">
        <f t="shared" ref="C57:C60" si="16">B57*(1+5.6%)</f>
        <v>1.5840000000000001</v>
      </c>
      <c r="D57" s="29">
        <f>'Costuri O&amp;M FP'!D57</f>
        <v>1.5840000000000001</v>
      </c>
      <c r="E57" s="31">
        <f t="shared" si="14"/>
        <v>1.5840000000000001</v>
      </c>
      <c r="F57" s="31">
        <f t="shared" si="14"/>
        <v>1.5840000000000001</v>
      </c>
      <c r="G57" s="31">
        <f t="shared" si="14"/>
        <v>1.5840000000000001</v>
      </c>
      <c r="H57" s="31">
        <f t="shared" si="14"/>
        <v>1.5840000000000001</v>
      </c>
      <c r="I57" s="31">
        <f t="shared" si="14"/>
        <v>1.5840000000000001</v>
      </c>
      <c r="J57" s="31">
        <f t="shared" si="14"/>
        <v>1.5840000000000001</v>
      </c>
      <c r="K57" s="31">
        <f t="shared" si="14"/>
        <v>1.5840000000000001</v>
      </c>
      <c r="L57" s="31">
        <f t="shared" si="14"/>
        <v>1.5840000000000001</v>
      </c>
      <c r="M57" s="31">
        <f t="shared" si="14"/>
        <v>1.5840000000000001</v>
      </c>
      <c r="N57" s="31">
        <f t="shared" si="14"/>
        <v>1.5840000000000001</v>
      </c>
      <c r="O57" s="31">
        <f t="shared" si="14"/>
        <v>1.5840000000000001</v>
      </c>
      <c r="P57" s="31">
        <f t="shared" si="14"/>
        <v>1.5840000000000001</v>
      </c>
      <c r="Q57" s="31">
        <f t="shared" si="14"/>
        <v>1.5840000000000001</v>
      </c>
      <c r="R57" s="31">
        <f t="shared" si="14"/>
        <v>1.5840000000000001</v>
      </c>
      <c r="S57" s="31">
        <f t="shared" si="14"/>
        <v>1.5840000000000001</v>
      </c>
      <c r="T57" s="31">
        <f t="shared" si="14"/>
        <v>1.5840000000000001</v>
      </c>
      <c r="U57" s="31">
        <f t="shared" si="15"/>
        <v>1.5840000000000001</v>
      </c>
      <c r="V57" s="31">
        <f t="shared" si="15"/>
        <v>1.5840000000000001</v>
      </c>
      <c r="W57" s="31">
        <f t="shared" si="15"/>
        <v>1.5840000000000001</v>
      </c>
      <c r="X57" s="31">
        <f t="shared" si="15"/>
        <v>1.5840000000000001</v>
      </c>
      <c r="Y57" s="31">
        <f t="shared" si="15"/>
        <v>1.5840000000000001</v>
      </c>
      <c r="Z57" s="31">
        <f t="shared" si="15"/>
        <v>1.5840000000000001</v>
      </c>
      <c r="AA57" s="31">
        <f t="shared" si="15"/>
        <v>1.5840000000000001</v>
      </c>
      <c r="AB57" s="31">
        <f t="shared" si="15"/>
        <v>1.5840000000000001</v>
      </c>
    </row>
    <row r="58" spans="1:28" ht="13" x14ac:dyDescent="0.3">
      <c r="A58" s="24" t="str">
        <f>'Costuri O&amp;M FP'!A58</f>
        <v>Categorie marfa 3</v>
      </c>
      <c r="B58" s="29">
        <f>'Costuri O&amp;M FP'!B58</f>
        <v>2.5</v>
      </c>
      <c r="C58" s="26">
        <f t="shared" si="16"/>
        <v>2.64</v>
      </c>
      <c r="D58" s="29">
        <f>'Costuri O&amp;M FP'!D58</f>
        <v>2.64</v>
      </c>
      <c r="E58" s="31">
        <f t="shared" si="14"/>
        <v>2.64</v>
      </c>
      <c r="F58" s="31">
        <f t="shared" si="14"/>
        <v>2.64</v>
      </c>
      <c r="G58" s="31">
        <f t="shared" si="14"/>
        <v>2.64</v>
      </c>
      <c r="H58" s="31">
        <f t="shared" si="14"/>
        <v>2.64</v>
      </c>
      <c r="I58" s="31">
        <f t="shared" si="14"/>
        <v>2.64</v>
      </c>
      <c r="J58" s="31">
        <f t="shared" si="14"/>
        <v>2.64</v>
      </c>
      <c r="K58" s="31">
        <f t="shared" si="14"/>
        <v>2.64</v>
      </c>
      <c r="L58" s="31">
        <f t="shared" si="14"/>
        <v>2.64</v>
      </c>
      <c r="M58" s="31">
        <f t="shared" si="14"/>
        <v>2.64</v>
      </c>
      <c r="N58" s="31">
        <f t="shared" si="14"/>
        <v>2.64</v>
      </c>
      <c r="O58" s="31">
        <f t="shared" si="14"/>
        <v>2.64</v>
      </c>
      <c r="P58" s="31">
        <f t="shared" si="14"/>
        <v>2.64</v>
      </c>
      <c r="Q58" s="31">
        <f t="shared" si="14"/>
        <v>2.64</v>
      </c>
      <c r="R58" s="31">
        <f t="shared" si="14"/>
        <v>2.64</v>
      </c>
      <c r="S58" s="31">
        <f t="shared" si="14"/>
        <v>2.64</v>
      </c>
      <c r="T58" s="31">
        <f t="shared" si="14"/>
        <v>2.64</v>
      </c>
      <c r="U58" s="31">
        <f t="shared" si="15"/>
        <v>2.64</v>
      </c>
      <c r="V58" s="31">
        <f t="shared" si="15"/>
        <v>2.64</v>
      </c>
      <c r="W58" s="31">
        <f t="shared" si="15"/>
        <v>2.64</v>
      </c>
      <c r="X58" s="31">
        <f t="shared" si="15"/>
        <v>2.64</v>
      </c>
      <c r="Y58" s="31">
        <f t="shared" si="15"/>
        <v>2.64</v>
      </c>
      <c r="Z58" s="31">
        <f t="shared" si="15"/>
        <v>2.64</v>
      </c>
      <c r="AA58" s="31">
        <f t="shared" si="15"/>
        <v>2.64</v>
      </c>
      <c r="AB58" s="31">
        <f t="shared" si="15"/>
        <v>2.64</v>
      </c>
    </row>
    <row r="59" spans="1:28" ht="13" x14ac:dyDescent="0.3">
      <c r="A59" s="24" t="str">
        <f>'Costuri O&amp;M FP'!A59</f>
        <v>Categorie marfa 4</v>
      </c>
      <c r="B59" s="29">
        <f>'Costuri O&amp;M FP'!B59</f>
        <v>0</v>
      </c>
      <c r="C59" s="26">
        <f t="shared" si="16"/>
        <v>0</v>
      </c>
      <c r="D59" s="29">
        <f>'Costuri O&amp;M FP'!D59</f>
        <v>0</v>
      </c>
      <c r="E59" s="31">
        <f t="shared" si="14"/>
        <v>0</v>
      </c>
      <c r="F59" s="31">
        <f t="shared" si="14"/>
        <v>0</v>
      </c>
      <c r="G59" s="31">
        <f t="shared" si="14"/>
        <v>0</v>
      </c>
      <c r="H59" s="31">
        <f t="shared" si="14"/>
        <v>0</v>
      </c>
      <c r="I59" s="31">
        <f t="shared" si="14"/>
        <v>0</v>
      </c>
      <c r="J59" s="31">
        <f t="shared" si="14"/>
        <v>0</v>
      </c>
      <c r="K59" s="31">
        <f t="shared" si="14"/>
        <v>0</v>
      </c>
      <c r="L59" s="31">
        <f t="shared" si="14"/>
        <v>0</v>
      </c>
      <c r="M59" s="31">
        <f t="shared" si="14"/>
        <v>0</v>
      </c>
      <c r="N59" s="31">
        <f t="shared" si="14"/>
        <v>0</v>
      </c>
      <c r="O59" s="31">
        <f t="shared" si="14"/>
        <v>0</v>
      </c>
      <c r="P59" s="31">
        <f t="shared" si="14"/>
        <v>0</v>
      </c>
      <c r="Q59" s="31">
        <f t="shared" si="14"/>
        <v>0</v>
      </c>
      <c r="R59" s="31">
        <f t="shared" si="14"/>
        <v>0</v>
      </c>
      <c r="S59" s="31">
        <f t="shared" si="14"/>
        <v>0</v>
      </c>
      <c r="T59" s="31">
        <f t="shared" si="14"/>
        <v>0</v>
      </c>
      <c r="U59" s="31">
        <f t="shared" si="15"/>
        <v>0</v>
      </c>
      <c r="V59" s="31">
        <f t="shared" si="15"/>
        <v>0</v>
      </c>
      <c r="W59" s="31">
        <f t="shared" si="15"/>
        <v>0</v>
      </c>
      <c r="X59" s="31">
        <f t="shared" si="15"/>
        <v>0</v>
      </c>
      <c r="Y59" s="31">
        <f t="shared" si="15"/>
        <v>0</v>
      </c>
      <c r="Z59" s="31">
        <f t="shared" si="15"/>
        <v>0</v>
      </c>
      <c r="AA59" s="31">
        <f t="shared" si="15"/>
        <v>0</v>
      </c>
      <c r="AB59" s="31">
        <f t="shared" si="15"/>
        <v>0</v>
      </c>
    </row>
    <row r="60" spans="1:28" ht="13" x14ac:dyDescent="0.3">
      <c r="A60" s="24" t="str">
        <f>'Costuri O&amp;M FP'!A60</f>
        <v>Categorie marfa 5</v>
      </c>
      <c r="B60" s="29">
        <f>'Costuri O&amp;M FP'!B60</f>
        <v>0</v>
      </c>
      <c r="C60" s="26">
        <f t="shared" si="16"/>
        <v>0</v>
      </c>
      <c r="D60" s="29">
        <f>'Costuri O&amp;M FP'!D60</f>
        <v>0</v>
      </c>
      <c r="E60" s="31">
        <f t="shared" si="14"/>
        <v>0</v>
      </c>
      <c r="F60" s="31">
        <f t="shared" si="14"/>
        <v>0</v>
      </c>
      <c r="G60" s="31">
        <f t="shared" si="14"/>
        <v>0</v>
      </c>
      <c r="H60" s="31">
        <f t="shared" si="14"/>
        <v>0</v>
      </c>
      <c r="I60" s="31">
        <f t="shared" si="14"/>
        <v>0</v>
      </c>
      <c r="J60" s="31">
        <f t="shared" si="14"/>
        <v>0</v>
      </c>
      <c r="K60" s="31">
        <f t="shared" si="14"/>
        <v>0</v>
      </c>
      <c r="L60" s="31">
        <f t="shared" si="14"/>
        <v>0</v>
      </c>
      <c r="M60" s="31">
        <f t="shared" si="14"/>
        <v>0</v>
      </c>
      <c r="N60" s="31">
        <f t="shared" si="14"/>
        <v>0</v>
      </c>
      <c r="O60" s="31">
        <f t="shared" si="14"/>
        <v>0</v>
      </c>
      <c r="P60" s="31">
        <f t="shared" si="14"/>
        <v>0</v>
      </c>
      <c r="Q60" s="31">
        <f t="shared" si="14"/>
        <v>0</v>
      </c>
      <c r="R60" s="31">
        <f t="shared" si="14"/>
        <v>0</v>
      </c>
      <c r="S60" s="31">
        <f t="shared" si="14"/>
        <v>0</v>
      </c>
      <c r="T60" s="31">
        <f t="shared" si="14"/>
        <v>0</v>
      </c>
      <c r="U60" s="31">
        <f t="shared" si="15"/>
        <v>0</v>
      </c>
      <c r="V60" s="31">
        <f t="shared" si="15"/>
        <v>0</v>
      </c>
      <c r="W60" s="31">
        <f t="shared" si="15"/>
        <v>0</v>
      </c>
      <c r="X60" s="31">
        <f t="shared" si="15"/>
        <v>0</v>
      </c>
      <c r="Y60" s="31">
        <f t="shared" si="15"/>
        <v>0</v>
      </c>
      <c r="Z60" s="31">
        <f t="shared" si="15"/>
        <v>0</v>
      </c>
      <c r="AA60" s="31">
        <f t="shared" si="15"/>
        <v>0</v>
      </c>
      <c r="AB60" s="31">
        <f t="shared" si="15"/>
        <v>0</v>
      </c>
    </row>
    <row r="61" spans="1:28" ht="13" x14ac:dyDescent="0.3">
      <c r="A61" s="5"/>
    </row>
    <row r="62" spans="1:28" ht="13" x14ac:dyDescent="0.3">
      <c r="A62" s="5"/>
      <c r="B62" s="1" t="s">
        <v>14</v>
      </c>
      <c r="C62" s="1" t="s">
        <v>15</v>
      </c>
    </row>
    <row r="63" spans="1:28" ht="12" customHeight="1" x14ac:dyDescent="0.3">
      <c r="A63" s="2" t="s">
        <v>81</v>
      </c>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row>
    <row r="64" spans="1:28" ht="12" customHeight="1" x14ac:dyDescent="0.3">
      <c r="A64" s="24" t="str">
        <f>'Costuri O&amp;M FP'!A64</f>
        <v>Categorie marfa 1</v>
      </c>
      <c r="B64" s="29">
        <f>'Costuri O&amp;M FP'!B64</f>
        <v>0.25</v>
      </c>
      <c r="C64" s="26">
        <f t="shared" ref="C64:C68" si="17">B64*(1+5.6%)</f>
        <v>0.26400000000000001</v>
      </c>
      <c r="D64" s="29">
        <f>'Costuri O&amp;M FP'!D64</f>
        <v>0.26400000000000001</v>
      </c>
      <c r="E64" s="31">
        <f t="shared" ref="E64:T68" si="18">D64</f>
        <v>0.26400000000000001</v>
      </c>
      <c r="F64" s="31">
        <f t="shared" si="18"/>
        <v>0.26400000000000001</v>
      </c>
      <c r="G64" s="31">
        <f t="shared" si="18"/>
        <v>0.26400000000000001</v>
      </c>
      <c r="H64" s="31">
        <f t="shared" si="18"/>
        <v>0.26400000000000001</v>
      </c>
      <c r="I64" s="31">
        <f t="shared" si="18"/>
        <v>0.26400000000000001</v>
      </c>
      <c r="J64" s="31">
        <f t="shared" si="18"/>
        <v>0.26400000000000001</v>
      </c>
      <c r="K64" s="31">
        <f t="shared" si="18"/>
        <v>0.26400000000000001</v>
      </c>
      <c r="L64" s="31">
        <f t="shared" si="18"/>
        <v>0.26400000000000001</v>
      </c>
      <c r="M64" s="31">
        <f t="shared" si="18"/>
        <v>0.26400000000000001</v>
      </c>
      <c r="N64" s="31">
        <f t="shared" si="18"/>
        <v>0.26400000000000001</v>
      </c>
      <c r="O64" s="31">
        <f t="shared" si="18"/>
        <v>0.26400000000000001</v>
      </c>
      <c r="P64" s="31">
        <f t="shared" si="18"/>
        <v>0.26400000000000001</v>
      </c>
      <c r="Q64" s="31">
        <f t="shared" si="18"/>
        <v>0.26400000000000001</v>
      </c>
      <c r="R64" s="31">
        <f t="shared" si="18"/>
        <v>0.26400000000000001</v>
      </c>
      <c r="S64" s="31">
        <f t="shared" si="18"/>
        <v>0.26400000000000001</v>
      </c>
      <c r="T64" s="31">
        <f t="shared" si="18"/>
        <v>0.26400000000000001</v>
      </c>
      <c r="U64" s="31">
        <f t="shared" ref="U64:AB68" si="19">T64</f>
        <v>0.26400000000000001</v>
      </c>
      <c r="V64" s="31">
        <f t="shared" si="19"/>
        <v>0.26400000000000001</v>
      </c>
      <c r="W64" s="31">
        <f t="shared" si="19"/>
        <v>0.26400000000000001</v>
      </c>
      <c r="X64" s="31">
        <f t="shared" si="19"/>
        <v>0.26400000000000001</v>
      </c>
      <c r="Y64" s="31">
        <f t="shared" si="19"/>
        <v>0.26400000000000001</v>
      </c>
      <c r="Z64" s="31">
        <f t="shared" si="19"/>
        <v>0.26400000000000001</v>
      </c>
      <c r="AA64" s="31">
        <f t="shared" si="19"/>
        <v>0.26400000000000001</v>
      </c>
      <c r="AB64" s="31">
        <f t="shared" si="19"/>
        <v>0.26400000000000001</v>
      </c>
    </row>
    <row r="65" spans="1:28" ht="12" customHeight="1" x14ac:dyDescent="0.3">
      <c r="A65" s="24" t="str">
        <f>'Costuri O&amp;M FP'!A65</f>
        <v>Categorie marfa 2</v>
      </c>
      <c r="B65" s="29">
        <f>'Costuri O&amp;M FP'!B65</f>
        <v>0.25</v>
      </c>
      <c r="C65" s="26">
        <f t="shared" si="17"/>
        <v>0.26400000000000001</v>
      </c>
      <c r="D65" s="29">
        <f>'Costuri O&amp;M FP'!D65</f>
        <v>0.26400000000000001</v>
      </c>
      <c r="E65" s="31">
        <f t="shared" si="18"/>
        <v>0.26400000000000001</v>
      </c>
      <c r="F65" s="31">
        <f t="shared" si="18"/>
        <v>0.26400000000000001</v>
      </c>
      <c r="G65" s="31">
        <f t="shared" si="18"/>
        <v>0.26400000000000001</v>
      </c>
      <c r="H65" s="31">
        <f t="shared" si="18"/>
        <v>0.26400000000000001</v>
      </c>
      <c r="I65" s="31">
        <f t="shared" si="18"/>
        <v>0.26400000000000001</v>
      </c>
      <c r="J65" s="31">
        <f t="shared" si="18"/>
        <v>0.26400000000000001</v>
      </c>
      <c r="K65" s="31">
        <f t="shared" si="18"/>
        <v>0.26400000000000001</v>
      </c>
      <c r="L65" s="31">
        <f t="shared" si="18"/>
        <v>0.26400000000000001</v>
      </c>
      <c r="M65" s="31">
        <f t="shared" si="18"/>
        <v>0.26400000000000001</v>
      </c>
      <c r="N65" s="31">
        <f t="shared" si="18"/>
        <v>0.26400000000000001</v>
      </c>
      <c r="O65" s="31">
        <f t="shared" si="18"/>
        <v>0.26400000000000001</v>
      </c>
      <c r="P65" s="31">
        <f t="shared" si="18"/>
        <v>0.26400000000000001</v>
      </c>
      <c r="Q65" s="31">
        <f t="shared" si="18"/>
        <v>0.26400000000000001</v>
      </c>
      <c r="R65" s="31">
        <f t="shared" si="18"/>
        <v>0.26400000000000001</v>
      </c>
      <c r="S65" s="31">
        <f t="shared" si="18"/>
        <v>0.26400000000000001</v>
      </c>
      <c r="T65" s="31">
        <f t="shared" si="18"/>
        <v>0.26400000000000001</v>
      </c>
      <c r="U65" s="31">
        <f t="shared" si="19"/>
        <v>0.26400000000000001</v>
      </c>
      <c r="V65" s="31">
        <f t="shared" si="19"/>
        <v>0.26400000000000001</v>
      </c>
      <c r="W65" s="31">
        <f t="shared" si="19"/>
        <v>0.26400000000000001</v>
      </c>
      <c r="X65" s="31">
        <f t="shared" si="19"/>
        <v>0.26400000000000001</v>
      </c>
      <c r="Y65" s="31">
        <f t="shared" si="19"/>
        <v>0.26400000000000001</v>
      </c>
      <c r="Z65" s="31">
        <f t="shared" si="19"/>
        <v>0.26400000000000001</v>
      </c>
      <c r="AA65" s="31">
        <f t="shared" si="19"/>
        <v>0.26400000000000001</v>
      </c>
      <c r="AB65" s="31">
        <f t="shared" si="19"/>
        <v>0.26400000000000001</v>
      </c>
    </row>
    <row r="66" spans="1:28" ht="12" customHeight="1" x14ac:dyDescent="0.3">
      <c r="A66" s="24" t="str">
        <f>'Costuri O&amp;M FP'!A66</f>
        <v>Categorie marfa 3</v>
      </c>
      <c r="B66" s="29">
        <f>'Costuri O&amp;M FP'!B66</f>
        <v>0.25</v>
      </c>
      <c r="C66" s="26">
        <f t="shared" si="17"/>
        <v>0.26400000000000001</v>
      </c>
      <c r="D66" s="29">
        <f>'Costuri O&amp;M FP'!D66</f>
        <v>0.26400000000000001</v>
      </c>
      <c r="E66" s="31">
        <f t="shared" si="18"/>
        <v>0.26400000000000001</v>
      </c>
      <c r="F66" s="31">
        <f t="shared" si="18"/>
        <v>0.26400000000000001</v>
      </c>
      <c r="G66" s="31">
        <f t="shared" si="18"/>
        <v>0.26400000000000001</v>
      </c>
      <c r="H66" s="31">
        <f t="shared" si="18"/>
        <v>0.26400000000000001</v>
      </c>
      <c r="I66" s="31">
        <f t="shared" si="18"/>
        <v>0.26400000000000001</v>
      </c>
      <c r="J66" s="31">
        <f t="shared" si="18"/>
        <v>0.26400000000000001</v>
      </c>
      <c r="K66" s="31">
        <f t="shared" si="18"/>
        <v>0.26400000000000001</v>
      </c>
      <c r="L66" s="31">
        <f t="shared" si="18"/>
        <v>0.26400000000000001</v>
      </c>
      <c r="M66" s="31">
        <f t="shared" si="18"/>
        <v>0.26400000000000001</v>
      </c>
      <c r="N66" s="31">
        <f t="shared" si="18"/>
        <v>0.26400000000000001</v>
      </c>
      <c r="O66" s="31">
        <f t="shared" si="18"/>
        <v>0.26400000000000001</v>
      </c>
      <c r="P66" s="31">
        <f t="shared" si="18"/>
        <v>0.26400000000000001</v>
      </c>
      <c r="Q66" s="31">
        <f t="shared" si="18"/>
        <v>0.26400000000000001</v>
      </c>
      <c r="R66" s="31">
        <f t="shared" si="18"/>
        <v>0.26400000000000001</v>
      </c>
      <c r="S66" s="31">
        <f t="shared" si="18"/>
        <v>0.26400000000000001</v>
      </c>
      <c r="T66" s="31">
        <f t="shared" si="18"/>
        <v>0.26400000000000001</v>
      </c>
      <c r="U66" s="31">
        <f t="shared" si="19"/>
        <v>0.26400000000000001</v>
      </c>
      <c r="V66" s="31">
        <f t="shared" si="19"/>
        <v>0.26400000000000001</v>
      </c>
      <c r="W66" s="31">
        <f t="shared" si="19"/>
        <v>0.26400000000000001</v>
      </c>
      <c r="X66" s="31">
        <f t="shared" si="19"/>
        <v>0.26400000000000001</v>
      </c>
      <c r="Y66" s="31">
        <f t="shared" si="19"/>
        <v>0.26400000000000001</v>
      </c>
      <c r="Z66" s="31">
        <f t="shared" si="19"/>
        <v>0.26400000000000001</v>
      </c>
      <c r="AA66" s="31">
        <f t="shared" si="19"/>
        <v>0.26400000000000001</v>
      </c>
      <c r="AB66" s="31">
        <f t="shared" si="19"/>
        <v>0.26400000000000001</v>
      </c>
    </row>
    <row r="67" spans="1:28" ht="12" customHeight="1" x14ac:dyDescent="0.3">
      <c r="A67" s="24" t="str">
        <f>'Costuri O&amp;M FP'!A67</f>
        <v>Categorie marfa 4</v>
      </c>
      <c r="B67" s="29">
        <f>'Costuri O&amp;M FP'!B67</f>
        <v>0.25</v>
      </c>
      <c r="C67" s="26">
        <f t="shared" si="17"/>
        <v>0.26400000000000001</v>
      </c>
      <c r="D67" s="29">
        <f>'Costuri O&amp;M FP'!D67</f>
        <v>0.26400000000000001</v>
      </c>
      <c r="E67" s="31">
        <f t="shared" si="18"/>
        <v>0.26400000000000001</v>
      </c>
      <c r="F67" s="31">
        <f t="shared" si="18"/>
        <v>0.26400000000000001</v>
      </c>
      <c r="G67" s="31">
        <f t="shared" si="18"/>
        <v>0.26400000000000001</v>
      </c>
      <c r="H67" s="31">
        <f t="shared" si="18"/>
        <v>0.26400000000000001</v>
      </c>
      <c r="I67" s="31">
        <f t="shared" si="18"/>
        <v>0.26400000000000001</v>
      </c>
      <c r="J67" s="31">
        <f t="shared" si="18"/>
        <v>0.26400000000000001</v>
      </c>
      <c r="K67" s="31">
        <f t="shared" si="18"/>
        <v>0.26400000000000001</v>
      </c>
      <c r="L67" s="31">
        <f t="shared" si="18"/>
        <v>0.26400000000000001</v>
      </c>
      <c r="M67" s="31">
        <f t="shared" si="18"/>
        <v>0.26400000000000001</v>
      </c>
      <c r="N67" s="31">
        <f t="shared" si="18"/>
        <v>0.26400000000000001</v>
      </c>
      <c r="O67" s="31">
        <f t="shared" si="18"/>
        <v>0.26400000000000001</v>
      </c>
      <c r="P67" s="31">
        <f t="shared" si="18"/>
        <v>0.26400000000000001</v>
      </c>
      <c r="Q67" s="31">
        <f t="shared" si="18"/>
        <v>0.26400000000000001</v>
      </c>
      <c r="R67" s="31">
        <f t="shared" si="18"/>
        <v>0.26400000000000001</v>
      </c>
      <c r="S67" s="31">
        <f t="shared" si="18"/>
        <v>0.26400000000000001</v>
      </c>
      <c r="T67" s="31">
        <f t="shared" si="18"/>
        <v>0.26400000000000001</v>
      </c>
      <c r="U67" s="31">
        <f t="shared" si="19"/>
        <v>0.26400000000000001</v>
      </c>
      <c r="V67" s="31">
        <f t="shared" si="19"/>
        <v>0.26400000000000001</v>
      </c>
      <c r="W67" s="31">
        <f t="shared" si="19"/>
        <v>0.26400000000000001</v>
      </c>
      <c r="X67" s="31">
        <f t="shared" si="19"/>
        <v>0.26400000000000001</v>
      </c>
      <c r="Y67" s="31">
        <f t="shared" si="19"/>
        <v>0.26400000000000001</v>
      </c>
      <c r="Z67" s="31">
        <f t="shared" si="19"/>
        <v>0.26400000000000001</v>
      </c>
      <c r="AA67" s="31">
        <f t="shared" si="19"/>
        <v>0.26400000000000001</v>
      </c>
      <c r="AB67" s="31">
        <f t="shared" si="19"/>
        <v>0.26400000000000001</v>
      </c>
    </row>
    <row r="68" spans="1:28" ht="13" x14ac:dyDescent="0.3">
      <c r="A68" s="24" t="str">
        <f>'Costuri O&amp;M FP'!A68</f>
        <v>Categorie marfa 5</v>
      </c>
      <c r="B68" s="29">
        <f>'Costuri O&amp;M FP'!B68</f>
        <v>0.25</v>
      </c>
      <c r="C68" s="26">
        <f t="shared" si="17"/>
        <v>0.26400000000000001</v>
      </c>
      <c r="D68" s="29">
        <f>'Costuri O&amp;M FP'!D68</f>
        <v>0.26400000000000001</v>
      </c>
      <c r="E68" s="31">
        <f t="shared" si="18"/>
        <v>0.26400000000000001</v>
      </c>
      <c r="F68" s="31">
        <f t="shared" si="18"/>
        <v>0.26400000000000001</v>
      </c>
      <c r="G68" s="31">
        <f t="shared" si="18"/>
        <v>0.26400000000000001</v>
      </c>
      <c r="H68" s="31">
        <f t="shared" si="18"/>
        <v>0.26400000000000001</v>
      </c>
      <c r="I68" s="31">
        <f t="shared" si="18"/>
        <v>0.26400000000000001</v>
      </c>
      <c r="J68" s="31">
        <f t="shared" si="18"/>
        <v>0.26400000000000001</v>
      </c>
      <c r="K68" s="31">
        <f t="shared" si="18"/>
        <v>0.26400000000000001</v>
      </c>
      <c r="L68" s="31">
        <f t="shared" si="18"/>
        <v>0.26400000000000001</v>
      </c>
      <c r="M68" s="31">
        <f t="shared" si="18"/>
        <v>0.26400000000000001</v>
      </c>
      <c r="N68" s="31">
        <f t="shared" si="18"/>
        <v>0.26400000000000001</v>
      </c>
      <c r="O68" s="31">
        <f t="shared" si="18"/>
        <v>0.26400000000000001</v>
      </c>
      <c r="P68" s="31">
        <f t="shared" si="18"/>
        <v>0.26400000000000001</v>
      </c>
      <c r="Q68" s="31">
        <f t="shared" si="18"/>
        <v>0.26400000000000001</v>
      </c>
      <c r="R68" s="31">
        <f t="shared" si="18"/>
        <v>0.26400000000000001</v>
      </c>
      <c r="S68" s="31">
        <f t="shared" si="18"/>
        <v>0.26400000000000001</v>
      </c>
      <c r="T68" s="31">
        <f t="shared" si="18"/>
        <v>0.26400000000000001</v>
      </c>
      <c r="U68" s="31">
        <f t="shared" si="19"/>
        <v>0.26400000000000001</v>
      </c>
      <c r="V68" s="31">
        <f t="shared" si="19"/>
        <v>0.26400000000000001</v>
      </c>
      <c r="W68" s="31">
        <f t="shared" si="19"/>
        <v>0.26400000000000001</v>
      </c>
      <c r="X68" s="31">
        <f t="shared" si="19"/>
        <v>0.26400000000000001</v>
      </c>
      <c r="Y68" s="31">
        <f t="shared" si="19"/>
        <v>0.26400000000000001</v>
      </c>
      <c r="Z68" s="31">
        <f t="shared" si="19"/>
        <v>0.26400000000000001</v>
      </c>
      <c r="AA68" s="31">
        <f t="shared" si="19"/>
        <v>0.26400000000000001</v>
      </c>
      <c r="AB68" s="31">
        <f t="shared" si="19"/>
        <v>0.26400000000000001</v>
      </c>
    </row>
    <row r="71" spans="1:28" ht="13" x14ac:dyDescent="0.3">
      <c r="A71" s="5" t="s">
        <v>50</v>
      </c>
    </row>
    <row r="72" spans="1:28" ht="47" customHeight="1" x14ac:dyDescent="0.25">
      <c r="A72" s="50" t="s">
        <v>83</v>
      </c>
      <c r="B72" s="50"/>
      <c r="C72" s="50"/>
      <c r="D72" s="50"/>
      <c r="E72" s="50"/>
      <c r="F72" s="50"/>
      <c r="G72" s="50"/>
      <c r="H72" s="50"/>
    </row>
    <row r="73" spans="1:28" ht="46.5" customHeight="1" x14ac:dyDescent="0.25">
      <c r="A73" s="50" t="s">
        <v>82</v>
      </c>
      <c r="B73" s="50"/>
      <c r="C73" s="50"/>
      <c r="D73" s="50"/>
      <c r="E73" s="50"/>
      <c r="F73" s="50"/>
      <c r="G73" s="50"/>
      <c r="H73" s="50"/>
    </row>
    <row r="74" spans="1:28" ht="48" customHeight="1" x14ac:dyDescent="0.25">
      <c r="A74" s="50" t="s">
        <v>84</v>
      </c>
      <c r="B74" s="50"/>
      <c r="C74" s="50"/>
      <c r="D74" s="50"/>
      <c r="E74" s="50"/>
      <c r="F74" s="50"/>
      <c r="G74" s="50"/>
      <c r="H74" s="50"/>
    </row>
    <row r="75" spans="1:28" ht="93.5" customHeight="1" x14ac:dyDescent="0.25">
      <c r="A75" s="51" t="s">
        <v>86</v>
      </c>
      <c r="B75" s="51"/>
      <c r="C75" s="51"/>
      <c r="D75" s="51"/>
      <c r="E75" s="51"/>
      <c r="F75" s="51"/>
      <c r="G75" s="51"/>
      <c r="H75" s="51"/>
    </row>
    <row r="76" spans="1:28" ht="48" customHeight="1" x14ac:dyDescent="0.25">
      <c r="A76" s="50" t="s">
        <v>89</v>
      </c>
      <c r="B76" s="50"/>
      <c r="C76" s="50"/>
      <c r="D76" s="50"/>
      <c r="E76" s="50"/>
      <c r="F76" s="50"/>
      <c r="G76" s="50"/>
      <c r="H76" s="50"/>
    </row>
    <row r="77" spans="1:28" ht="42" customHeight="1" x14ac:dyDescent="0.25">
      <c r="A77" s="50" t="s">
        <v>90</v>
      </c>
      <c r="B77" s="50"/>
      <c r="C77" s="50"/>
      <c r="D77" s="50"/>
      <c r="E77" s="50"/>
      <c r="F77" s="50"/>
      <c r="G77" s="50"/>
      <c r="H77" s="50"/>
    </row>
  </sheetData>
  <sheetProtection sheet="1" objects="1" scenarios="1"/>
  <mergeCells count="7">
    <mergeCell ref="A77:H77"/>
    <mergeCell ref="B4:C4"/>
    <mergeCell ref="A72:H72"/>
    <mergeCell ref="A73:H73"/>
    <mergeCell ref="A74:H74"/>
    <mergeCell ref="A75:H75"/>
    <mergeCell ref="A76:H7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A5519-1BC2-426F-9398-DD5910544C43}">
  <dimension ref="A1:Z9"/>
  <sheetViews>
    <sheetView zoomScale="85" zoomScaleNormal="85" workbookViewId="0">
      <selection activeCell="B6" sqref="B6"/>
    </sheetView>
  </sheetViews>
  <sheetFormatPr defaultRowHeight="12.5" x14ac:dyDescent="0.25"/>
  <cols>
    <col min="1" max="1" width="43.90625" style="1" customWidth="1"/>
    <col min="2" max="3" width="11.453125" style="1" bestFit="1" customWidth="1"/>
    <col min="4" max="11" width="9.90625" style="1" bestFit="1" customWidth="1"/>
    <col min="12" max="25" width="8.90625" style="1" bestFit="1" customWidth="1"/>
    <col min="26" max="26" width="8.81640625" style="1" bestFit="1" customWidth="1"/>
    <col min="27" max="16384" width="8.7265625" style="1"/>
  </cols>
  <sheetData>
    <row r="1" spans="1:26" ht="13" x14ac:dyDescent="0.3">
      <c r="A1" s="2" t="s">
        <v>92</v>
      </c>
      <c r="B1" s="2"/>
      <c r="C1" s="2"/>
    </row>
    <row r="2" spans="1:26" x14ac:dyDescent="0.25">
      <c r="A2" s="1" t="s">
        <v>16</v>
      </c>
    </row>
    <row r="4" spans="1:26" ht="13" x14ac:dyDescent="0.3">
      <c r="A4" s="2" t="s">
        <v>93</v>
      </c>
    </row>
    <row r="5" spans="1:26" x14ac:dyDescent="0.25">
      <c r="B5" s="1">
        <v>2024</v>
      </c>
      <c r="C5" s="1">
        <f t="shared" ref="C5:Z5" si="0">B5+1</f>
        <v>2025</v>
      </c>
      <c r="D5" s="1">
        <f t="shared" si="0"/>
        <v>2026</v>
      </c>
      <c r="E5" s="1">
        <f t="shared" si="0"/>
        <v>2027</v>
      </c>
      <c r="F5" s="1">
        <f t="shared" si="0"/>
        <v>2028</v>
      </c>
      <c r="G5" s="1">
        <f t="shared" si="0"/>
        <v>2029</v>
      </c>
      <c r="H5" s="1">
        <f t="shared" si="0"/>
        <v>2030</v>
      </c>
      <c r="I5" s="1">
        <f t="shared" si="0"/>
        <v>2031</v>
      </c>
      <c r="J5" s="1">
        <f t="shared" si="0"/>
        <v>2032</v>
      </c>
      <c r="K5" s="1">
        <f t="shared" si="0"/>
        <v>2033</v>
      </c>
      <c r="L5" s="1">
        <f t="shared" si="0"/>
        <v>2034</v>
      </c>
      <c r="M5" s="1">
        <f t="shared" si="0"/>
        <v>2035</v>
      </c>
      <c r="N5" s="1">
        <f t="shared" si="0"/>
        <v>2036</v>
      </c>
      <c r="O5" s="1">
        <f t="shared" si="0"/>
        <v>2037</v>
      </c>
      <c r="P5" s="1">
        <f t="shared" si="0"/>
        <v>2038</v>
      </c>
      <c r="Q5" s="1">
        <f t="shared" si="0"/>
        <v>2039</v>
      </c>
      <c r="R5" s="1">
        <f t="shared" si="0"/>
        <v>2040</v>
      </c>
      <c r="S5" s="1">
        <f t="shared" si="0"/>
        <v>2041</v>
      </c>
      <c r="T5" s="1">
        <f t="shared" si="0"/>
        <v>2042</v>
      </c>
      <c r="U5" s="1">
        <f t="shared" si="0"/>
        <v>2043</v>
      </c>
      <c r="V5" s="1">
        <f t="shared" si="0"/>
        <v>2044</v>
      </c>
      <c r="W5" s="1">
        <f t="shared" si="0"/>
        <v>2045</v>
      </c>
      <c r="X5" s="1">
        <f t="shared" si="0"/>
        <v>2046</v>
      </c>
      <c r="Y5" s="1">
        <f t="shared" si="0"/>
        <v>2047</v>
      </c>
      <c r="Z5" s="1">
        <f t="shared" si="0"/>
        <v>2048</v>
      </c>
    </row>
    <row r="6" spans="1:26" x14ac:dyDescent="0.25">
      <c r="A6" s="1" t="s">
        <v>94</v>
      </c>
      <c r="B6" s="31">
        <v>1200000</v>
      </c>
      <c r="C6" s="31">
        <v>1080000</v>
      </c>
      <c r="D6" s="31">
        <v>960000</v>
      </c>
      <c r="E6" s="31">
        <v>840000</v>
      </c>
      <c r="F6" s="31">
        <v>720000</v>
      </c>
      <c r="G6" s="31">
        <v>600000</v>
      </c>
      <c r="H6" s="31">
        <v>480000</v>
      </c>
      <c r="I6" s="31">
        <v>360000</v>
      </c>
      <c r="J6" s="31">
        <v>240000</v>
      </c>
      <c r="K6" s="31">
        <v>120000</v>
      </c>
      <c r="L6" s="31">
        <v>0</v>
      </c>
      <c r="M6" s="31">
        <v>0</v>
      </c>
      <c r="N6" s="31">
        <v>0</v>
      </c>
      <c r="O6" s="31">
        <v>0</v>
      </c>
      <c r="P6" s="31">
        <v>0</v>
      </c>
      <c r="Q6" s="31">
        <v>0</v>
      </c>
      <c r="R6" s="31">
        <v>0</v>
      </c>
      <c r="S6" s="31">
        <v>0</v>
      </c>
      <c r="T6" s="31">
        <v>0</v>
      </c>
      <c r="U6" s="31">
        <v>0</v>
      </c>
      <c r="V6" s="31">
        <v>0</v>
      </c>
      <c r="W6" s="31">
        <v>0</v>
      </c>
      <c r="X6" s="31">
        <v>0</v>
      </c>
      <c r="Y6" s="31">
        <v>0</v>
      </c>
      <c r="Z6" s="31">
        <v>0</v>
      </c>
    </row>
    <row r="7" spans="1:26" x14ac:dyDescent="0.25">
      <c r="A7" s="1" t="s">
        <v>17</v>
      </c>
      <c r="B7" s="31">
        <v>0</v>
      </c>
      <c r="C7" s="31">
        <v>0</v>
      </c>
      <c r="D7" s="31">
        <v>20000</v>
      </c>
      <c r="E7" s="31">
        <v>20000</v>
      </c>
      <c r="F7" s="31">
        <v>0</v>
      </c>
      <c r="G7" s="31">
        <v>0</v>
      </c>
      <c r="H7" s="31">
        <v>0</v>
      </c>
      <c r="I7" s="31">
        <v>0</v>
      </c>
      <c r="J7" s="31">
        <v>0</v>
      </c>
      <c r="K7" s="31">
        <v>0</v>
      </c>
      <c r="L7" s="31">
        <v>0</v>
      </c>
      <c r="M7" s="31">
        <v>0</v>
      </c>
      <c r="N7" s="31">
        <v>0</v>
      </c>
      <c r="O7" s="31">
        <v>0</v>
      </c>
      <c r="P7" s="31">
        <v>0</v>
      </c>
      <c r="Q7" s="31">
        <v>0</v>
      </c>
      <c r="R7" s="31">
        <v>0</v>
      </c>
      <c r="S7" s="31">
        <v>0</v>
      </c>
      <c r="T7" s="31">
        <v>0</v>
      </c>
      <c r="U7" s="31">
        <v>0</v>
      </c>
      <c r="V7" s="31">
        <v>0</v>
      </c>
      <c r="W7" s="31">
        <v>0</v>
      </c>
      <c r="X7" s="31">
        <v>0</v>
      </c>
      <c r="Y7" s="31">
        <v>0</v>
      </c>
      <c r="Z7" s="31">
        <v>0</v>
      </c>
    </row>
    <row r="8" spans="1:26" x14ac:dyDescent="0.25">
      <c r="A8" s="1" t="s">
        <v>18</v>
      </c>
      <c r="B8" s="31">
        <v>20000</v>
      </c>
      <c r="C8" s="31">
        <v>1000</v>
      </c>
      <c r="D8" s="31">
        <v>1000</v>
      </c>
      <c r="E8" s="31">
        <v>1000</v>
      </c>
      <c r="F8" s="31">
        <v>1000</v>
      </c>
      <c r="G8" s="31">
        <v>1000</v>
      </c>
      <c r="H8" s="31">
        <v>1000</v>
      </c>
      <c r="I8" s="31">
        <v>1000</v>
      </c>
      <c r="J8" s="31">
        <v>1000</v>
      </c>
      <c r="K8" s="31">
        <v>1000</v>
      </c>
      <c r="L8" s="31">
        <v>0</v>
      </c>
      <c r="M8" s="31">
        <v>0</v>
      </c>
      <c r="N8" s="31">
        <v>0</v>
      </c>
      <c r="O8" s="31">
        <v>0</v>
      </c>
      <c r="P8" s="31">
        <v>0</v>
      </c>
      <c r="Q8" s="31">
        <v>0</v>
      </c>
      <c r="R8" s="31">
        <v>0</v>
      </c>
      <c r="S8" s="31">
        <v>0</v>
      </c>
      <c r="T8" s="31">
        <v>0</v>
      </c>
      <c r="U8" s="31">
        <v>0</v>
      </c>
      <c r="V8" s="31">
        <v>0</v>
      </c>
      <c r="W8" s="31">
        <v>0</v>
      </c>
      <c r="X8" s="31">
        <v>0</v>
      </c>
      <c r="Y8" s="31">
        <v>0</v>
      </c>
      <c r="Z8" s="31">
        <v>0</v>
      </c>
    </row>
    <row r="9" spans="1:26" s="5" customFormat="1" ht="13" x14ac:dyDescent="0.3">
      <c r="A9" s="5" t="s">
        <v>95</v>
      </c>
      <c r="B9" s="38">
        <f>SUM(B6:B8)</f>
        <v>1220000</v>
      </c>
      <c r="C9" s="38">
        <f t="shared" ref="C9:Z9" si="1">SUM(C6:C8)</f>
        <v>1081000</v>
      </c>
      <c r="D9" s="38">
        <f t="shared" si="1"/>
        <v>981000</v>
      </c>
      <c r="E9" s="38">
        <f t="shared" si="1"/>
        <v>861000</v>
      </c>
      <c r="F9" s="38">
        <f t="shared" si="1"/>
        <v>721000</v>
      </c>
      <c r="G9" s="38">
        <f t="shared" si="1"/>
        <v>601000</v>
      </c>
      <c r="H9" s="38">
        <f t="shared" si="1"/>
        <v>481000</v>
      </c>
      <c r="I9" s="38">
        <f t="shared" si="1"/>
        <v>361000</v>
      </c>
      <c r="J9" s="38">
        <f t="shared" si="1"/>
        <v>241000</v>
      </c>
      <c r="K9" s="38">
        <f t="shared" si="1"/>
        <v>121000</v>
      </c>
      <c r="L9" s="38">
        <f t="shared" si="1"/>
        <v>0</v>
      </c>
      <c r="M9" s="38">
        <f t="shared" si="1"/>
        <v>0</v>
      </c>
      <c r="N9" s="38">
        <f t="shared" si="1"/>
        <v>0</v>
      </c>
      <c r="O9" s="38">
        <f t="shared" si="1"/>
        <v>0</v>
      </c>
      <c r="P9" s="38">
        <f t="shared" si="1"/>
        <v>0</v>
      </c>
      <c r="Q9" s="38">
        <f t="shared" si="1"/>
        <v>0</v>
      </c>
      <c r="R9" s="38">
        <f t="shared" si="1"/>
        <v>0</v>
      </c>
      <c r="S9" s="38">
        <f t="shared" si="1"/>
        <v>0</v>
      </c>
      <c r="T9" s="38">
        <f t="shared" si="1"/>
        <v>0</v>
      </c>
      <c r="U9" s="38">
        <f t="shared" si="1"/>
        <v>0</v>
      </c>
      <c r="V9" s="38">
        <f t="shared" si="1"/>
        <v>0</v>
      </c>
      <c r="W9" s="38">
        <f t="shared" si="1"/>
        <v>0</v>
      </c>
      <c r="X9" s="38">
        <f t="shared" si="1"/>
        <v>0</v>
      </c>
      <c r="Y9" s="38">
        <f t="shared" si="1"/>
        <v>0</v>
      </c>
      <c r="Z9" s="38">
        <f t="shared" si="1"/>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B3FB0-A94C-4A95-AA99-EDDEE94EB94B}">
  <dimension ref="A2:AB74"/>
  <sheetViews>
    <sheetView topLeftCell="A49" zoomScaleNormal="100" workbookViewId="0">
      <selection activeCell="A9" sqref="A9"/>
    </sheetView>
  </sheetViews>
  <sheetFormatPr defaultRowHeight="12.5" x14ac:dyDescent="0.25"/>
  <cols>
    <col min="1" max="1" width="49.54296875" style="1" customWidth="1"/>
    <col min="2" max="2" width="12.26953125" style="1" customWidth="1"/>
    <col min="3" max="3" width="22.1796875" style="1" customWidth="1"/>
    <col min="4" max="6" width="8.7265625" style="1"/>
    <col min="7" max="7" width="10.54296875" style="1" customWidth="1"/>
    <col min="8" max="16384" width="8.7265625" style="1"/>
  </cols>
  <sheetData>
    <row r="2" spans="1:28" ht="13" x14ac:dyDescent="0.3">
      <c r="A2" s="2"/>
    </row>
    <row r="3" spans="1:28" ht="13" x14ac:dyDescent="0.3">
      <c r="A3" s="2" t="s">
        <v>105</v>
      </c>
    </row>
    <row r="4" spans="1:28" ht="13" x14ac:dyDescent="0.3">
      <c r="A4" s="2"/>
      <c r="B4" s="49">
        <v>2023</v>
      </c>
      <c r="C4" s="49"/>
      <c r="D4" s="1">
        <v>2024</v>
      </c>
      <c r="E4" s="1">
        <f>D4+1</f>
        <v>2025</v>
      </c>
      <c r="F4" s="1">
        <f t="shared" ref="F4:AA4" si="0">E4+1</f>
        <v>2026</v>
      </c>
      <c r="G4" s="1">
        <f t="shared" si="0"/>
        <v>2027</v>
      </c>
      <c r="H4" s="1">
        <f t="shared" si="0"/>
        <v>2028</v>
      </c>
      <c r="I4" s="1">
        <f t="shared" si="0"/>
        <v>2029</v>
      </c>
      <c r="J4" s="1">
        <f t="shared" si="0"/>
        <v>2030</v>
      </c>
      <c r="K4" s="1">
        <f t="shared" si="0"/>
        <v>2031</v>
      </c>
      <c r="L4" s="1">
        <f t="shared" si="0"/>
        <v>2032</v>
      </c>
      <c r="M4" s="1">
        <f t="shared" si="0"/>
        <v>2033</v>
      </c>
      <c r="N4" s="1">
        <f t="shared" si="0"/>
        <v>2034</v>
      </c>
      <c r="O4" s="1">
        <f t="shared" si="0"/>
        <v>2035</v>
      </c>
      <c r="P4" s="1">
        <f t="shared" si="0"/>
        <v>2036</v>
      </c>
      <c r="Q4" s="1">
        <f t="shared" si="0"/>
        <v>2037</v>
      </c>
      <c r="R4" s="1">
        <f t="shared" si="0"/>
        <v>2038</v>
      </c>
      <c r="S4" s="1">
        <f t="shared" si="0"/>
        <v>2039</v>
      </c>
      <c r="T4" s="1">
        <f t="shared" si="0"/>
        <v>2040</v>
      </c>
      <c r="U4" s="1">
        <f t="shared" si="0"/>
        <v>2041</v>
      </c>
      <c r="V4" s="1">
        <f t="shared" si="0"/>
        <v>2042</v>
      </c>
      <c r="W4" s="1">
        <f t="shared" si="0"/>
        <v>2043</v>
      </c>
      <c r="X4" s="1">
        <f t="shared" si="0"/>
        <v>2044</v>
      </c>
      <c r="Y4" s="1">
        <f t="shared" si="0"/>
        <v>2045</v>
      </c>
      <c r="Z4" s="1">
        <f t="shared" si="0"/>
        <v>2046</v>
      </c>
      <c r="AA4" s="1">
        <f t="shared" si="0"/>
        <v>2047</v>
      </c>
      <c r="AB4" s="1">
        <f t="shared" ref="AB4" si="1">AA4+1</f>
        <v>2048</v>
      </c>
    </row>
    <row r="5" spans="1:28" ht="13" x14ac:dyDescent="0.3">
      <c r="A5" s="5" t="s">
        <v>19</v>
      </c>
      <c r="B5" s="21"/>
      <c r="C5" s="21"/>
    </row>
    <row r="7" spans="1:28" ht="13" x14ac:dyDescent="0.3">
      <c r="A7" s="2" t="s">
        <v>96</v>
      </c>
      <c r="B7" s="3" t="s">
        <v>12</v>
      </c>
      <c r="C7" s="3" t="s">
        <v>13</v>
      </c>
    </row>
    <row r="8" spans="1:28" ht="13" x14ac:dyDescent="0.3">
      <c r="A8" s="5" t="s">
        <v>97</v>
      </c>
    </row>
    <row r="9" spans="1:28" ht="13" x14ac:dyDescent="0.3">
      <c r="A9" s="24" t="str">
        <f>'Costuri O&amp;M FP'!A12</f>
        <v>Categorie marfa 1</v>
      </c>
      <c r="B9" s="34">
        <v>2.5</v>
      </c>
      <c r="C9" s="26">
        <f>B9*(1+5.6%)</f>
        <v>2.64</v>
      </c>
      <c r="D9" s="31">
        <f>C9</f>
        <v>2.64</v>
      </c>
      <c r="E9" s="31">
        <f t="shared" ref="E9:AA11" si="2">D9</f>
        <v>2.64</v>
      </c>
      <c r="F9" s="31">
        <f t="shared" si="2"/>
        <v>2.64</v>
      </c>
      <c r="G9" s="31">
        <f t="shared" si="2"/>
        <v>2.64</v>
      </c>
      <c r="H9" s="31">
        <f t="shared" si="2"/>
        <v>2.64</v>
      </c>
      <c r="I9" s="31">
        <f t="shared" si="2"/>
        <v>2.64</v>
      </c>
      <c r="J9" s="31">
        <f t="shared" si="2"/>
        <v>2.64</v>
      </c>
      <c r="K9" s="31">
        <f t="shared" si="2"/>
        <v>2.64</v>
      </c>
      <c r="L9" s="31">
        <f t="shared" si="2"/>
        <v>2.64</v>
      </c>
      <c r="M9" s="31">
        <f t="shared" si="2"/>
        <v>2.64</v>
      </c>
      <c r="N9" s="31">
        <f t="shared" si="2"/>
        <v>2.64</v>
      </c>
      <c r="O9" s="31">
        <f t="shared" si="2"/>
        <v>2.64</v>
      </c>
      <c r="P9" s="31">
        <f t="shared" si="2"/>
        <v>2.64</v>
      </c>
      <c r="Q9" s="31">
        <f t="shared" si="2"/>
        <v>2.64</v>
      </c>
      <c r="R9" s="31">
        <f t="shared" si="2"/>
        <v>2.64</v>
      </c>
      <c r="S9" s="31">
        <f t="shared" si="2"/>
        <v>2.64</v>
      </c>
      <c r="T9" s="31">
        <f t="shared" si="2"/>
        <v>2.64</v>
      </c>
      <c r="U9" s="31">
        <f t="shared" si="2"/>
        <v>2.64</v>
      </c>
      <c r="V9" s="31">
        <f t="shared" si="2"/>
        <v>2.64</v>
      </c>
      <c r="W9" s="31">
        <f t="shared" si="2"/>
        <v>2.64</v>
      </c>
      <c r="X9" s="31">
        <f t="shared" si="2"/>
        <v>2.64</v>
      </c>
      <c r="Y9" s="31">
        <f t="shared" si="2"/>
        <v>2.64</v>
      </c>
      <c r="Z9" s="31">
        <f t="shared" si="2"/>
        <v>2.64</v>
      </c>
      <c r="AA9" s="31">
        <f t="shared" si="2"/>
        <v>2.64</v>
      </c>
      <c r="AB9" s="31">
        <f t="shared" ref="AB9" si="3">AA9</f>
        <v>2.64</v>
      </c>
    </row>
    <row r="10" spans="1:28" ht="13" x14ac:dyDescent="0.3">
      <c r="A10" s="24" t="str">
        <f>'Costuri O&amp;M FP'!A13</f>
        <v>Categorie marfa 2</v>
      </c>
      <c r="B10" s="34">
        <v>3</v>
      </c>
      <c r="C10" s="26">
        <f t="shared" ref="C10:C13" si="4">B10*(1+5.6%)</f>
        <v>3.1680000000000001</v>
      </c>
      <c r="D10" s="31">
        <f t="shared" ref="D10:S11" si="5">C10</f>
        <v>3.1680000000000001</v>
      </c>
      <c r="E10" s="31">
        <f t="shared" si="5"/>
        <v>3.1680000000000001</v>
      </c>
      <c r="F10" s="31">
        <f t="shared" si="5"/>
        <v>3.1680000000000001</v>
      </c>
      <c r="G10" s="31">
        <f t="shared" si="5"/>
        <v>3.1680000000000001</v>
      </c>
      <c r="H10" s="31">
        <f t="shared" si="5"/>
        <v>3.1680000000000001</v>
      </c>
      <c r="I10" s="31">
        <f t="shared" si="5"/>
        <v>3.1680000000000001</v>
      </c>
      <c r="J10" s="31">
        <f t="shared" si="5"/>
        <v>3.1680000000000001</v>
      </c>
      <c r="K10" s="31">
        <f t="shared" si="5"/>
        <v>3.1680000000000001</v>
      </c>
      <c r="L10" s="31">
        <f t="shared" si="5"/>
        <v>3.1680000000000001</v>
      </c>
      <c r="M10" s="31">
        <f t="shared" si="5"/>
        <v>3.1680000000000001</v>
      </c>
      <c r="N10" s="31">
        <f t="shared" si="5"/>
        <v>3.1680000000000001</v>
      </c>
      <c r="O10" s="31">
        <f t="shared" si="5"/>
        <v>3.1680000000000001</v>
      </c>
      <c r="P10" s="31">
        <f t="shared" si="5"/>
        <v>3.1680000000000001</v>
      </c>
      <c r="Q10" s="31">
        <f t="shared" si="5"/>
        <v>3.1680000000000001</v>
      </c>
      <c r="R10" s="31">
        <f t="shared" si="5"/>
        <v>3.1680000000000001</v>
      </c>
      <c r="S10" s="31">
        <f t="shared" si="5"/>
        <v>3.1680000000000001</v>
      </c>
      <c r="T10" s="31">
        <f t="shared" si="2"/>
        <v>3.1680000000000001</v>
      </c>
      <c r="U10" s="31">
        <f t="shared" si="2"/>
        <v>3.1680000000000001</v>
      </c>
      <c r="V10" s="31">
        <f t="shared" si="2"/>
        <v>3.1680000000000001</v>
      </c>
      <c r="W10" s="31">
        <f t="shared" si="2"/>
        <v>3.1680000000000001</v>
      </c>
      <c r="X10" s="31">
        <f t="shared" si="2"/>
        <v>3.1680000000000001</v>
      </c>
      <c r="Y10" s="31">
        <f t="shared" si="2"/>
        <v>3.1680000000000001</v>
      </c>
      <c r="Z10" s="31">
        <f t="shared" si="2"/>
        <v>3.1680000000000001</v>
      </c>
      <c r="AA10" s="31">
        <f t="shared" si="2"/>
        <v>3.1680000000000001</v>
      </c>
      <c r="AB10" s="31">
        <f t="shared" ref="AB10" si="6">AA10</f>
        <v>3.1680000000000001</v>
      </c>
    </row>
    <row r="11" spans="1:28" ht="13" x14ac:dyDescent="0.3">
      <c r="A11" s="24" t="str">
        <f>'Costuri O&amp;M FP'!A14</f>
        <v>Categorie marfa 3</v>
      </c>
      <c r="B11" s="34">
        <v>5</v>
      </c>
      <c r="C11" s="26">
        <f t="shared" si="4"/>
        <v>5.28</v>
      </c>
      <c r="D11" s="31">
        <f t="shared" si="5"/>
        <v>5.28</v>
      </c>
      <c r="E11" s="31">
        <f t="shared" si="2"/>
        <v>5.28</v>
      </c>
      <c r="F11" s="31">
        <f t="shared" si="2"/>
        <v>5.28</v>
      </c>
      <c r="G11" s="31">
        <f t="shared" si="2"/>
        <v>5.28</v>
      </c>
      <c r="H11" s="31">
        <f t="shared" si="2"/>
        <v>5.28</v>
      </c>
      <c r="I11" s="31">
        <f t="shared" si="2"/>
        <v>5.28</v>
      </c>
      <c r="J11" s="31">
        <f t="shared" si="2"/>
        <v>5.28</v>
      </c>
      <c r="K11" s="31">
        <f t="shared" si="2"/>
        <v>5.28</v>
      </c>
      <c r="L11" s="31">
        <f t="shared" si="2"/>
        <v>5.28</v>
      </c>
      <c r="M11" s="31">
        <f t="shared" si="2"/>
        <v>5.28</v>
      </c>
      <c r="N11" s="31">
        <f t="shared" si="2"/>
        <v>5.28</v>
      </c>
      <c r="O11" s="31">
        <f t="shared" si="2"/>
        <v>5.28</v>
      </c>
      <c r="P11" s="31">
        <f t="shared" si="2"/>
        <v>5.28</v>
      </c>
      <c r="Q11" s="31">
        <f t="shared" si="2"/>
        <v>5.28</v>
      </c>
      <c r="R11" s="31">
        <f t="shared" si="2"/>
        <v>5.28</v>
      </c>
      <c r="S11" s="31">
        <f t="shared" si="2"/>
        <v>5.28</v>
      </c>
      <c r="T11" s="31">
        <f t="shared" si="2"/>
        <v>5.28</v>
      </c>
      <c r="U11" s="31">
        <f t="shared" si="2"/>
        <v>5.28</v>
      </c>
      <c r="V11" s="31">
        <f t="shared" si="2"/>
        <v>5.28</v>
      </c>
      <c r="W11" s="31">
        <f t="shared" si="2"/>
        <v>5.28</v>
      </c>
      <c r="X11" s="31">
        <f t="shared" si="2"/>
        <v>5.28</v>
      </c>
      <c r="Y11" s="31">
        <f t="shared" si="2"/>
        <v>5.28</v>
      </c>
      <c r="Z11" s="31">
        <f t="shared" si="2"/>
        <v>5.28</v>
      </c>
      <c r="AA11" s="31">
        <f t="shared" si="2"/>
        <v>5.28</v>
      </c>
      <c r="AB11" s="31">
        <f t="shared" ref="AB11" si="7">AA11</f>
        <v>5.28</v>
      </c>
    </row>
    <row r="12" spans="1:28" ht="13" x14ac:dyDescent="0.3">
      <c r="A12" s="24" t="str">
        <f>'Costuri O&amp;M FP'!A15</f>
        <v>Categorie marfa 4</v>
      </c>
      <c r="B12" s="34">
        <v>0</v>
      </c>
      <c r="C12" s="26">
        <f t="shared" si="4"/>
        <v>0</v>
      </c>
      <c r="D12" s="31">
        <v>0</v>
      </c>
      <c r="E12" s="31">
        <v>0</v>
      </c>
      <c r="F12" s="31">
        <v>0</v>
      </c>
      <c r="G12" s="31">
        <v>0</v>
      </c>
      <c r="H12" s="31">
        <v>0</v>
      </c>
      <c r="I12" s="31">
        <v>0</v>
      </c>
      <c r="J12" s="31">
        <v>0</v>
      </c>
      <c r="K12" s="31">
        <v>0</v>
      </c>
      <c r="L12" s="31">
        <v>0</v>
      </c>
      <c r="M12" s="31">
        <v>0</v>
      </c>
      <c r="N12" s="31">
        <v>0</v>
      </c>
      <c r="O12" s="31">
        <v>0</v>
      </c>
      <c r="P12" s="31">
        <v>0</v>
      </c>
      <c r="Q12" s="31">
        <v>0</v>
      </c>
      <c r="R12" s="31">
        <v>0</v>
      </c>
      <c r="S12" s="31">
        <v>0</v>
      </c>
      <c r="T12" s="31">
        <v>0</v>
      </c>
      <c r="U12" s="31">
        <v>0</v>
      </c>
      <c r="V12" s="31">
        <v>0</v>
      </c>
      <c r="W12" s="31">
        <v>0</v>
      </c>
      <c r="X12" s="31">
        <v>0</v>
      </c>
      <c r="Y12" s="31">
        <v>0</v>
      </c>
      <c r="Z12" s="31">
        <v>0</v>
      </c>
      <c r="AA12" s="31">
        <v>0</v>
      </c>
      <c r="AB12" s="31">
        <v>0</v>
      </c>
    </row>
    <row r="13" spans="1:28" ht="13" x14ac:dyDescent="0.3">
      <c r="A13" s="24" t="str">
        <f>'Costuri O&amp;M FP'!A16</f>
        <v>Categorie marfa 5</v>
      </c>
      <c r="B13" s="34">
        <v>0</v>
      </c>
      <c r="C13" s="26">
        <f t="shared" si="4"/>
        <v>0</v>
      </c>
      <c r="D13" s="31">
        <v>0</v>
      </c>
      <c r="E13" s="31">
        <v>0</v>
      </c>
      <c r="F13" s="31">
        <v>0</v>
      </c>
      <c r="G13" s="31">
        <v>0</v>
      </c>
      <c r="H13" s="31">
        <v>0</v>
      </c>
      <c r="I13" s="31">
        <v>0</v>
      </c>
      <c r="J13" s="31">
        <v>0</v>
      </c>
      <c r="K13" s="31">
        <v>0</v>
      </c>
      <c r="L13" s="31">
        <v>0</v>
      </c>
      <c r="M13" s="31">
        <v>0</v>
      </c>
      <c r="N13" s="31">
        <v>0</v>
      </c>
      <c r="O13" s="31">
        <v>0</v>
      </c>
      <c r="P13" s="31">
        <v>0</v>
      </c>
      <c r="Q13" s="31">
        <v>0</v>
      </c>
      <c r="R13" s="31">
        <v>0</v>
      </c>
      <c r="S13" s="31">
        <v>0</v>
      </c>
      <c r="T13" s="31">
        <v>0</v>
      </c>
      <c r="U13" s="31">
        <v>0</v>
      </c>
      <c r="V13" s="31">
        <v>0</v>
      </c>
      <c r="W13" s="31">
        <v>0</v>
      </c>
      <c r="X13" s="31">
        <v>0</v>
      </c>
      <c r="Y13" s="31">
        <v>0</v>
      </c>
      <c r="Z13" s="31">
        <v>0</v>
      </c>
      <c r="AA13" s="31">
        <v>0</v>
      </c>
      <c r="AB13" s="31">
        <v>0</v>
      </c>
    </row>
    <row r="15" spans="1:28" ht="13" x14ac:dyDescent="0.3">
      <c r="A15" s="5" t="s">
        <v>98</v>
      </c>
    </row>
    <row r="16" spans="1:28" ht="13" x14ac:dyDescent="0.3">
      <c r="A16" s="24" t="str">
        <f>'Costuri O&amp;M FP'!A19</f>
        <v>Categorie marfa 1</v>
      </c>
      <c r="B16" s="34">
        <v>2.5</v>
      </c>
      <c r="C16" s="26">
        <f>B16*(1+5.6%)</f>
        <v>2.64</v>
      </c>
      <c r="D16" s="31">
        <f>C16</f>
        <v>2.64</v>
      </c>
      <c r="E16" s="31">
        <f t="shared" ref="E16:E18" si="8">D16</f>
        <v>2.64</v>
      </c>
      <c r="F16" s="31">
        <f t="shared" ref="F16:F18" si="9">E16</f>
        <v>2.64</v>
      </c>
      <c r="G16" s="31">
        <f t="shared" ref="G16:G18" si="10">F16</f>
        <v>2.64</v>
      </c>
      <c r="H16" s="31">
        <f t="shared" ref="H16:H18" si="11">G16</f>
        <v>2.64</v>
      </c>
      <c r="I16" s="31">
        <f t="shared" ref="I16:I18" si="12">H16</f>
        <v>2.64</v>
      </c>
      <c r="J16" s="31">
        <f t="shared" ref="J16:J18" si="13">I16</f>
        <v>2.64</v>
      </c>
      <c r="K16" s="31">
        <f t="shared" ref="K16:K18" si="14">J16</f>
        <v>2.64</v>
      </c>
      <c r="L16" s="31">
        <f t="shared" ref="L16:L18" si="15">K16</f>
        <v>2.64</v>
      </c>
      <c r="M16" s="31">
        <f t="shared" ref="M16:M18" si="16">L16</f>
        <v>2.64</v>
      </c>
      <c r="N16" s="31">
        <f t="shared" ref="N16:N18" si="17">M16</f>
        <v>2.64</v>
      </c>
      <c r="O16" s="31">
        <f t="shared" ref="O16:O18" si="18">N16</f>
        <v>2.64</v>
      </c>
      <c r="P16" s="31">
        <f t="shared" ref="P16:P18" si="19">O16</f>
        <v>2.64</v>
      </c>
      <c r="Q16" s="31">
        <f t="shared" ref="Q16:Q18" si="20">P16</f>
        <v>2.64</v>
      </c>
      <c r="R16" s="31">
        <f t="shared" ref="R16:R18" si="21">Q16</f>
        <v>2.64</v>
      </c>
      <c r="S16" s="31">
        <f t="shared" ref="S16:S18" si="22">R16</f>
        <v>2.64</v>
      </c>
      <c r="T16" s="31">
        <f t="shared" ref="T16:T18" si="23">S16</f>
        <v>2.64</v>
      </c>
      <c r="U16" s="31">
        <f t="shared" ref="U16:U18" si="24">T16</f>
        <v>2.64</v>
      </c>
      <c r="V16" s="31">
        <f t="shared" ref="V16:V18" si="25">U16</f>
        <v>2.64</v>
      </c>
      <c r="W16" s="31">
        <f t="shared" ref="W16:W18" si="26">V16</f>
        <v>2.64</v>
      </c>
      <c r="X16" s="31">
        <f t="shared" ref="X16:X18" si="27">W16</f>
        <v>2.64</v>
      </c>
      <c r="Y16" s="31">
        <f t="shared" ref="Y16:Y18" si="28">X16</f>
        <v>2.64</v>
      </c>
      <c r="Z16" s="31">
        <f t="shared" ref="Z16:Z18" si="29">Y16</f>
        <v>2.64</v>
      </c>
      <c r="AA16" s="31">
        <f t="shared" ref="AA16:AA18" si="30">Z16</f>
        <v>2.64</v>
      </c>
      <c r="AB16" s="31">
        <f t="shared" ref="AB16:AB18" si="31">AA16</f>
        <v>2.64</v>
      </c>
    </row>
    <row r="17" spans="1:28" ht="13" x14ac:dyDescent="0.3">
      <c r="A17" s="24" t="str">
        <f>'Costuri O&amp;M FP'!A20</f>
        <v>Categorie marfa 2</v>
      </c>
      <c r="B17" s="34">
        <v>3</v>
      </c>
      <c r="C17" s="26">
        <f t="shared" ref="C17:C20" si="32">B17*(1+5.6%)</f>
        <v>3.1680000000000001</v>
      </c>
      <c r="D17" s="31">
        <f t="shared" ref="D17:D18" si="33">C17</f>
        <v>3.1680000000000001</v>
      </c>
      <c r="E17" s="31">
        <f t="shared" si="8"/>
        <v>3.1680000000000001</v>
      </c>
      <c r="F17" s="31">
        <f t="shared" si="9"/>
        <v>3.1680000000000001</v>
      </c>
      <c r="G17" s="31">
        <f t="shared" si="10"/>
        <v>3.1680000000000001</v>
      </c>
      <c r="H17" s="31">
        <f t="shared" si="11"/>
        <v>3.1680000000000001</v>
      </c>
      <c r="I17" s="31">
        <f t="shared" si="12"/>
        <v>3.1680000000000001</v>
      </c>
      <c r="J17" s="31">
        <f t="shared" si="13"/>
        <v>3.1680000000000001</v>
      </c>
      <c r="K17" s="31">
        <f t="shared" si="14"/>
        <v>3.1680000000000001</v>
      </c>
      <c r="L17" s="31">
        <f t="shared" si="15"/>
        <v>3.1680000000000001</v>
      </c>
      <c r="M17" s="31">
        <f t="shared" si="16"/>
        <v>3.1680000000000001</v>
      </c>
      <c r="N17" s="31">
        <f t="shared" si="17"/>
        <v>3.1680000000000001</v>
      </c>
      <c r="O17" s="31">
        <f t="shared" si="18"/>
        <v>3.1680000000000001</v>
      </c>
      <c r="P17" s="31">
        <f t="shared" si="19"/>
        <v>3.1680000000000001</v>
      </c>
      <c r="Q17" s="31">
        <f t="shared" si="20"/>
        <v>3.1680000000000001</v>
      </c>
      <c r="R17" s="31">
        <f t="shared" si="21"/>
        <v>3.1680000000000001</v>
      </c>
      <c r="S17" s="31">
        <f t="shared" si="22"/>
        <v>3.1680000000000001</v>
      </c>
      <c r="T17" s="31">
        <f t="shared" si="23"/>
        <v>3.1680000000000001</v>
      </c>
      <c r="U17" s="31">
        <f t="shared" si="24"/>
        <v>3.1680000000000001</v>
      </c>
      <c r="V17" s="31">
        <f t="shared" si="25"/>
        <v>3.1680000000000001</v>
      </c>
      <c r="W17" s="31">
        <f t="shared" si="26"/>
        <v>3.1680000000000001</v>
      </c>
      <c r="X17" s="31">
        <f t="shared" si="27"/>
        <v>3.1680000000000001</v>
      </c>
      <c r="Y17" s="31">
        <f t="shared" si="28"/>
        <v>3.1680000000000001</v>
      </c>
      <c r="Z17" s="31">
        <f t="shared" si="29"/>
        <v>3.1680000000000001</v>
      </c>
      <c r="AA17" s="31">
        <f t="shared" si="30"/>
        <v>3.1680000000000001</v>
      </c>
      <c r="AB17" s="31">
        <f t="shared" si="31"/>
        <v>3.1680000000000001</v>
      </c>
    </row>
    <row r="18" spans="1:28" ht="13" x14ac:dyDescent="0.3">
      <c r="A18" s="24" t="str">
        <f>'Costuri O&amp;M FP'!A21</f>
        <v>Categorie marfa 3</v>
      </c>
      <c r="B18" s="34">
        <v>5</v>
      </c>
      <c r="C18" s="26">
        <f t="shared" si="32"/>
        <v>5.28</v>
      </c>
      <c r="D18" s="31">
        <f t="shared" si="33"/>
        <v>5.28</v>
      </c>
      <c r="E18" s="31">
        <f t="shared" si="8"/>
        <v>5.28</v>
      </c>
      <c r="F18" s="31">
        <f t="shared" si="9"/>
        <v>5.28</v>
      </c>
      <c r="G18" s="31">
        <f t="shared" si="10"/>
        <v>5.28</v>
      </c>
      <c r="H18" s="31">
        <f t="shared" si="11"/>
        <v>5.28</v>
      </c>
      <c r="I18" s="31">
        <f t="shared" si="12"/>
        <v>5.28</v>
      </c>
      <c r="J18" s="31">
        <f t="shared" si="13"/>
        <v>5.28</v>
      </c>
      <c r="K18" s="31">
        <f t="shared" si="14"/>
        <v>5.28</v>
      </c>
      <c r="L18" s="31">
        <f t="shared" si="15"/>
        <v>5.28</v>
      </c>
      <c r="M18" s="31">
        <f t="shared" si="16"/>
        <v>5.28</v>
      </c>
      <c r="N18" s="31">
        <f t="shared" si="17"/>
        <v>5.28</v>
      </c>
      <c r="O18" s="31">
        <f t="shared" si="18"/>
        <v>5.28</v>
      </c>
      <c r="P18" s="31">
        <f t="shared" si="19"/>
        <v>5.28</v>
      </c>
      <c r="Q18" s="31">
        <f t="shared" si="20"/>
        <v>5.28</v>
      </c>
      <c r="R18" s="31">
        <f t="shared" si="21"/>
        <v>5.28</v>
      </c>
      <c r="S18" s="31">
        <f t="shared" si="22"/>
        <v>5.28</v>
      </c>
      <c r="T18" s="31">
        <f t="shared" si="23"/>
        <v>5.28</v>
      </c>
      <c r="U18" s="31">
        <f t="shared" si="24"/>
        <v>5.28</v>
      </c>
      <c r="V18" s="31">
        <f t="shared" si="25"/>
        <v>5.28</v>
      </c>
      <c r="W18" s="31">
        <f t="shared" si="26"/>
        <v>5.28</v>
      </c>
      <c r="X18" s="31">
        <f t="shared" si="27"/>
        <v>5.28</v>
      </c>
      <c r="Y18" s="31">
        <f t="shared" si="28"/>
        <v>5.28</v>
      </c>
      <c r="Z18" s="31">
        <f t="shared" si="29"/>
        <v>5.28</v>
      </c>
      <c r="AA18" s="31">
        <f t="shared" si="30"/>
        <v>5.28</v>
      </c>
      <c r="AB18" s="31">
        <f t="shared" si="31"/>
        <v>5.28</v>
      </c>
    </row>
    <row r="19" spans="1:28" ht="13" x14ac:dyDescent="0.3">
      <c r="A19" s="24" t="str">
        <f>'Costuri O&amp;M FP'!A22</f>
        <v>Categorie marfa 4</v>
      </c>
      <c r="B19" s="34">
        <v>0</v>
      </c>
      <c r="C19" s="26">
        <f t="shared" si="32"/>
        <v>0</v>
      </c>
      <c r="D19" s="31">
        <v>0</v>
      </c>
      <c r="E19" s="31">
        <v>0</v>
      </c>
      <c r="F19" s="31">
        <v>0</v>
      </c>
      <c r="G19" s="31">
        <v>0</v>
      </c>
      <c r="H19" s="31">
        <v>0</v>
      </c>
      <c r="I19" s="31">
        <v>0</v>
      </c>
      <c r="J19" s="31">
        <v>0</v>
      </c>
      <c r="K19" s="31">
        <v>0</v>
      </c>
      <c r="L19" s="31">
        <v>0</v>
      </c>
      <c r="M19" s="31">
        <v>0</v>
      </c>
      <c r="N19" s="31">
        <v>0</v>
      </c>
      <c r="O19" s="31">
        <v>0</v>
      </c>
      <c r="P19" s="31">
        <v>0</v>
      </c>
      <c r="Q19" s="31">
        <v>0</v>
      </c>
      <c r="R19" s="31">
        <v>0</v>
      </c>
      <c r="S19" s="31">
        <v>0</v>
      </c>
      <c r="T19" s="31">
        <v>0</v>
      </c>
      <c r="U19" s="31">
        <v>0</v>
      </c>
      <c r="V19" s="31">
        <v>0</v>
      </c>
      <c r="W19" s="31">
        <v>0</v>
      </c>
      <c r="X19" s="31">
        <v>0</v>
      </c>
      <c r="Y19" s="31">
        <v>0</v>
      </c>
      <c r="Z19" s="31">
        <v>0</v>
      </c>
      <c r="AA19" s="31">
        <v>0</v>
      </c>
      <c r="AB19" s="31">
        <v>0</v>
      </c>
    </row>
    <row r="20" spans="1:28" ht="13" x14ac:dyDescent="0.3">
      <c r="A20" s="24" t="str">
        <f>'Costuri O&amp;M FP'!A23</f>
        <v>Categorie marfa 5</v>
      </c>
      <c r="B20" s="34">
        <v>0</v>
      </c>
      <c r="C20" s="26">
        <f t="shared" si="32"/>
        <v>0</v>
      </c>
      <c r="D20" s="31">
        <v>0</v>
      </c>
      <c r="E20" s="31">
        <v>0</v>
      </c>
      <c r="F20" s="31">
        <v>0</v>
      </c>
      <c r="G20" s="31">
        <v>0</v>
      </c>
      <c r="H20" s="31">
        <v>0</v>
      </c>
      <c r="I20" s="31">
        <v>0</v>
      </c>
      <c r="J20" s="31">
        <v>0</v>
      </c>
      <c r="K20" s="31">
        <v>0</v>
      </c>
      <c r="L20" s="31">
        <v>0</v>
      </c>
      <c r="M20" s="31">
        <v>0</v>
      </c>
      <c r="N20" s="31">
        <v>0</v>
      </c>
      <c r="O20" s="31">
        <v>0</v>
      </c>
      <c r="P20" s="31">
        <v>0</v>
      </c>
      <c r="Q20" s="31">
        <v>0</v>
      </c>
      <c r="R20" s="31">
        <v>0</v>
      </c>
      <c r="S20" s="31">
        <v>0</v>
      </c>
      <c r="T20" s="31">
        <v>0</v>
      </c>
      <c r="U20" s="31">
        <v>0</v>
      </c>
      <c r="V20" s="31">
        <v>0</v>
      </c>
      <c r="W20" s="31">
        <v>0</v>
      </c>
      <c r="X20" s="31">
        <v>0</v>
      </c>
      <c r="Y20" s="31">
        <v>0</v>
      </c>
      <c r="Z20" s="31">
        <v>0</v>
      </c>
      <c r="AA20" s="31">
        <v>0</v>
      </c>
      <c r="AB20" s="31">
        <v>0</v>
      </c>
    </row>
    <row r="22" spans="1:28" ht="13" x14ac:dyDescent="0.3">
      <c r="A22" s="5" t="s">
        <v>99</v>
      </c>
    </row>
    <row r="23" spans="1:28" ht="13" x14ac:dyDescent="0.3">
      <c r="A23" s="24" t="str">
        <f>'Costuri O&amp;M FP'!A26</f>
        <v>Categorie marfa 1</v>
      </c>
      <c r="B23" s="34">
        <v>2.5</v>
      </c>
      <c r="C23" s="26">
        <f>B23*(1+5.6%)</f>
        <v>2.64</v>
      </c>
      <c r="D23" s="31">
        <f>C23</f>
        <v>2.64</v>
      </c>
      <c r="E23" s="31">
        <f t="shared" ref="E23:E25" si="34">D23</f>
        <v>2.64</v>
      </c>
      <c r="F23" s="31">
        <f t="shared" ref="F23:F25" si="35">E23</f>
        <v>2.64</v>
      </c>
      <c r="G23" s="31">
        <f t="shared" ref="G23:G25" si="36">F23</f>
        <v>2.64</v>
      </c>
      <c r="H23" s="31">
        <f t="shared" ref="H23:H25" si="37">G23</f>
        <v>2.64</v>
      </c>
      <c r="I23" s="31">
        <f t="shared" ref="I23:I25" si="38">H23</f>
        <v>2.64</v>
      </c>
      <c r="J23" s="31">
        <f t="shared" ref="J23:J25" si="39">I23</f>
        <v>2.64</v>
      </c>
      <c r="K23" s="31">
        <f t="shared" ref="K23:K25" si="40">J23</f>
        <v>2.64</v>
      </c>
      <c r="L23" s="31">
        <f t="shared" ref="L23:L25" si="41">K23</f>
        <v>2.64</v>
      </c>
      <c r="M23" s="31">
        <f t="shared" ref="M23:M25" si="42">L23</f>
        <v>2.64</v>
      </c>
      <c r="N23" s="31">
        <f t="shared" ref="N23:N25" si="43">M23</f>
        <v>2.64</v>
      </c>
      <c r="O23" s="31">
        <f t="shared" ref="O23:O25" si="44">N23</f>
        <v>2.64</v>
      </c>
      <c r="P23" s="31">
        <f t="shared" ref="P23:P25" si="45">O23</f>
        <v>2.64</v>
      </c>
      <c r="Q23" s="31">
        <f t="shared" ref="Q23:Q25" si="46">P23</f>
        <v>2.64</v>
      </c>
      <c r="R23" s="31">
        <f t="shared" ref="R23:R25" si="47">Q23</f>
        <v>2.64</v>
      </c>
      <c r="S23" s="31">
        <f t="shared" ref="S23:S25" si="48">R23</f>
        <v>2.64</v>
      </c>
      <c r="T23" s="31">
        <f t="shared" ref="T23:T25" si="49">S23</f>
        <v>2.64</v>
      </c>
      <c r="U23" s="31">
        <f t="shared" ref="U23:U25" si="50">T23</f>
        <v>2.64</v>
      </c>
      <c r="V23" s="31">
        <f t="shared" ref="V23:V25" si="51">U23</f>
        <v>2.64</v>
      </c>
      <c r="W23" s="31">
        <f t="shared" ref="W23:W25" si="52">V23</f>
        <v>2.64</v>
      </c>
      <c r="X23" s="31">
        <f t="shared" ref="X23:X25" si="53">W23</f>
        <v>2.64</v>
      </c>
      <c r="Y23" s="31">
        <f t="shared" ref="Y23:Y25" si="54">X23</f>
        <v>2.64</v>
      </c>
      <c r="Z23" s="31">
        <f t="shared" ref="Z23:Z25" si="55">Y23</f>
        <v>2.64</v>
      </c>
      <c r="AA23" s="31">
        <f t="shared" ref="AA23:AA25" si="56">Z23</f>
        <v>2.64</v>
      </c>
      <c r="AB23" s="31">
        <f t="shared" ref="AB23:AB25" si="57">AA23</f>
        <v>2.64</v>
      </c>
    </row>
    <row r="24" spans="1:28" ht="13" x14ac:dyDescent="0.3">
      <c r="A24" s="24" t="str">
        <f>'Costuri O&amp;M FP'!A27</f>
        <v>Categorie marfa 2</v>
      </c>
      <c r="B24" s="34">
        <v>3</v>
      </c>
      <c r="C24" s="26">
        <f t="shared" ref="C24:C27" si="58">B24*(1+5.6%)</f>
        <v>3.1680000000000001</v>
      </c>
      <c r="D24" s="31">
        <f t="shared" ref="D24:D25" si="59">C24</f>
        <v>3.1680000000000001</v>
      </c>
      <c r="E24" s="31">
        <f t="shared" si="34"/>
        <v>3.1680000000000001</v>
      </c>
      <c r="F24" s="31">
        <f t="shared" si="35"/>
        <v>3.1680000000000001</v>
      </c>
      <c r="G24" s="31">
        <f t="shared" si="36"/>
        <v>3.1680000000000001</v>
      </c>
      <c r="H24" s="31">
        <f t="shared" si="37"/>
        <v>3.1680000000000001</v>
      </c>
      <c r="I24" s="31">
        <f t="shared" si="38"/>
        <v>3.1680000000000001</v>
      </c>
      <c r="J24" s="31">
        <f t="shared" si="39"/>
        <v>3.1680000000000001</v>
      </c>
      <c r="K24" s="31">
        <f t="shared" si="40"/>
        <v>3.1680000000000001</v>
      </c>
      <c r="L24" s="31">
        <f t="shared" si="41"/>
        <v>3.1680000000000001</v>
      </c>
      <c r="M24" s="31">
        <f t="shared" si="42"/>
        <v>3.1680000000000001</v>
      </c>
      <c r="N24" s="31">
        <f t="shared" si="43"/>
        <v>3.1680000000000001</v>
      </c>
      <c r="O24" s="31">
        <f t="shared" si="44"/>
        <v>3.1680000000000001</v>
      </c>
      <c r="P24" s="31">
        <f t="shared" si="45"/>
        <v>3.1680000000000001</v>
      </c>
      <c r="Q24" s="31">
        <f t="shared" si="46"/>
        <v>3.1680000000000001</v>
      </c>
      <c r="R24" s="31">
        <f t="shared" si="47"/>
        <v>3.1680000000000001</v>
      </c>
      <c r="S24" s="31">
        <f t="shared" si="48"/>
        <v>3.1680000000000001</v>
      </c>
      <c r="T24" s="31">
        <f t="shared" si="49"/>
        <v>3.1680000000000001</v>
      </c>
      <c r="U24" s="31">
        <f t="shared" si="50"/>
        <v>3.1680000000000001</v>
      </c>
      <c r="V24" s="31">
        <f t="shared" si="51"/>
        <v>3.1680000000000001</v>
      </c>
      <c r="W24" s="31">
        <f t="shared" si="52"/>
        <v>3.1680000000000001</v>
      </c>
      <c r="X24" s="31">
        <f t="shared" si="53"/>
        <v>3.1680000000000001</v>
      </c>
      <c r="Y24" s="31">
        <f t="shared" si="54"/>
        <v>3.1680000000000001</v>
      </c>
      <c r="Z24" s="31">
        <f t="shared" si="55"/>
        <v>3.1680000000000001</v>
      </c>
      <c r="AA24" s="31">
        <f t="shared" si="56"/>
        <v>3.1680000000000001</v>
      </c>
      <c r="AB24" s="31">
        <f t="shared" si="57"/>
        <v>3.1680000000000001</v>
      </c>
    </row>
    <row r="25" spans="1:28" ht="13" x14ac:dyDescent="0.3">
      <c r="A25" s="24" t="str">
        <f>'Costuri O&amp;M FP'!A28</f>
        <v>Categorie marfa 3</v>
      </c>
      <c r="B25" s="34">
        <v>5</v>
      </c>
      <c r="C25" s="26">
        <f t="shared" si="58"/>
        <v>5.28</v>
      </c>
      <c r="D25" s="31">
        <f t="shared" si="59"/>
        <v>5.28</v>
      </c>
      <c r="E25" s="31">
        <f t="shared" si="34"/>
        <v>5.28</v>
      </c>
      <c r="F25" s="31">
        <f t="shared" si="35"/>
        <v>5.28</v>
      </c>
      <c r="G25" s="31">
        <f t="shared" si="36"/>
        <v>5.28</v>
      </c>
      <c r="H25" s="31">
        <f t="shared" si="37"/>
        <v>5.28</v>
      </c>
      <c r="I25" s="31">
        <f t="shared" si="38"/>
        <v>5.28</v>
      </c>
      <c r="J25" s="31">
        <f t="shared" si="39"/>
        <v>5.28</v>
      </c>
      <c r="K25" s="31">
        <f t="shared" si="40"/>
        <v>5.28</v>
      </c>
      <c r="L25" s="31">
        <f t="shared" si="41"/>
        <v>5.28</v>
      </c>
      <c r="M25" s="31">
        <f t="shared" si="42"/>
        <v>5.28</v>
      </c>
      <c r="N25" s="31">
        <f t="shared" si="43"/>
        <v>5.28</v>
      </c>
      <c r="O25" s="31">
        <f t="shared" si="44"/>
        <v>5.28</v>
      </c>
      <c r="P25" s="31">
        <f t="shared" si="45"/>
        <v>5.28</v>
      </c>
      <c r="Q25" s="31">
        <f t="shared" si="46"/>
        <v>5.28</v>
      </c>
      <c r="R25" s="31">
        <f t="shared" si="47"/>
        <v>5.28</v>
      </c>
      <c r="S25" s="31">
        <f t="shared" si="48"/>
        <v>5.28</v>
      </c>
      <c r="T25" s="31">
        <f t="shared" si="49"/>
        <v>5.28</v>
      </c>
      <c r="U25" s="31">
        <f t="shared" si="50"/>
        <v>5.28</v>
      </c>
      <c r="V25" s="31">
        <f t="shared" si="51"/>
        <v>5.28</v>
      </c>
      <c r="W25" s="31">
        <f t="shared" si="52"/>
        <v>5.28</v>
      </c>
      <c r="X25" s="31">
        <f t="shared" si="53"/>
        <v>5.28</v>
      </c>
      <c r="Y25" s="31">
        <f t="shared" si="54"/>
        <v>5.28</v>
      </c>
      <c r="Z25" s="31">
        <f t="shared" si="55"/>
        <v>5.28</v>
      </c>
      <c r="AA25" s="31">
        <f t="shared" si="56"/>
        <v>5.28</v>
      </c>
      <c r="AB25" s="31">
        <f t="shared" si="57"/>
        <v>5.28</v>
      </c>
    </row>
    <row r="26" spans="1:28" ht="13" x14ac:dyDescent="0.3">
      <c r="A26" s="24" t="str">
        <f>'Costuri O&amp;M FP'!A29</f>
        <v>Categorie marfa 4</v>
      </c>
      <c r="B26" s="34">
        <v>0</v>
      </c>
      <c r="C26" s="26">
        <f t="shared" si="58"/>
        <v>0</v>
      </c>
      <c r="D26" s="31">
        <v>0</v>
      </c>
      <c r="E26" s="31">
        <v>0</v>
      </c>
      <c r="F26" s="31">
        <v>0</v>
      </c>
      <c r="G26" s="31">
        <v>0</v>
      </c>
      <c r="H26" s="31">
        <v>0</v>
      </c>
      <c r="I26" s="31">
        <v>0</v>
      </c>
      <c r="J26" s="31">
        <v>0</v>
      </c>
      <c r="K26" s="31">
        <v>0</v>
      </c>
      <c r="L26" s="31">
        <v>0</v>
      </c>
      <c r="M26" s="31">
        <v>0</v>
      </c>
      <c r="N26" s="31">
        <v>0</v>
      </c>
      <c r="O26" s="31">
        <v>0</v>
      </c>
      <c r="P26" s="31">
        <v>0</v>
      </c>
      <c r="Q26" s="31">
        <v>0</v>
      </c>
      <c r="R26" s="31">
        <v>0</v>
      </c>
      <c r="S26" s="31">
        <v>0</v>
      </c>
      <c r="T26" s="31">
        <v>0</v>
      </c>
      <c r="U26" s="31">
        <v>0</v>
      </c>
      <c r="V26" s="31">
        <v>0</v>
      </c>
      <c r="W26" s="31">
        <v>0</v>
      </c>
      <c r="X26" s="31">
        <v>0</v>
      </c>
      <c r="Y26" s="31">
        <v>0</v>
      </c>
      <c r="Z26" s="31">
        <v>0</v>
      </c>
      <c r="AA26" s="31">
        <v>0</v>
      </c>
      <c r="AB26" s="31">
        <v>0</v>
      </c>
    </row>
    <row r="27" spans="1:28" ht="13" x14ac:dyDescent="0.3">
      <c r="A27" s="24" t="str">
        <f>'Costuri O&amp;M FP'!A30</f>
        <v>Categorie marfa 5</v>
      </c>
      <c r="B27" s="34">
        <v>0</v>
      </c>
      <c r="C27" s="26">
        <f t="shared" si="58"/>
        <v>0</v>
      </c>
      <c r="D27" s="31">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0</v>
      </c>
      <c r="W27" s="31">
        <v>0</v>
      </c>
      <c r="X27" s="31">
        <v>0</v>
      </c>
      <c r="Y27" s="31">
        <v>0</v>
      </c>
      <c r="Z27" s="31">
        <v>0</v>
      </c>
      <c r="AA27" s="31">
        <v>0</v>
      </c>
      <c r="AB27" s="31">
        <v>0</v>
      </c>
    </row>
    <row r="28" spans="1:28" ht="13" x14ac:dyDescent="0.3">
      <c r="A28" s="5"/>
    </row>
    <row r="29" spans="1:28" ht="13" x14ac:dyDescent="0.3">
      <c r="A29" s="2" t="s">
        <v>100</v>
      </c>
      <c r="B29" s="3" t="s">
        <v>12</v>
      </c>
      <c r="C29" s="3" t="s">
        <v>13</v>
      </c>
    </row>
    <row r="30" spans="1:28" ht="13" x14ac:dyDescent="0.3">
      <c r="A30" s="5"/>
    </row>
    <row r="31" spans="1:28" ht="13" x14ac:dyDescent="0.3">
      <c r="A31" s="5" t="s">
        <v>101</v>
      </c>
    </row>
    <row r="32" spans="1:28" ht="13" x14ac:dyDescent="0.3">
      <c r="A32" s="24" t="str">
        <f>'Costuri O&amp;M FP'!A35</f>
        <v>Categorie marfa 1</v>
      </c>
      <c r="B32" s="34">
        <v>2.5</v>
      </c>
      <c r="C32" s="26">
        <f>B32*(1+5.6%)</f>
        <v>2.64</v>
      </c>
      <c r="D32" s="31">
        <f>C32</f>
        <v>2.64</v>
      </c>
      <c r="E32" s="31">
        <f t="shared" ref="E32:E34" si="60">D32</f>
        <v>2.64</v>
      </c>
      <c r="F32" s="31">
        <f t="shared" ref="F32:F34" si="61">E32</f>
        <v>2.64</v>
      </c>
      <c r="G32" s="31">
        <f t="shared" ref="G32:G34" si="62">F32</f>
        <v>2.64</v>
      </c>
      <c r="H32" s="31">
        <f t="shared" ref="H32:H34" si="63">G32</f>
        <v>2.64</v>
      </c>
      <c r="I32" s="31">
        <f t="shared" ref="I32:I34" si="64">H32</f>
        <v>2.64</v>
      </c>
      <c r="J32" s="31">
        <f t="shared" ref="J32:J34" si="65">I32</f>
        <v>2.64</v>
      </c>
      <c r="K32" s="31">
        <f t="shared" ref="K32:K34" si="66">J32</f>
        <v>2.64</v>
      </c>
      <c r="L32" s="31">
        <f t="shared" ref="L32:L34" si="67">K32</f>
        <v>2.64</v>
      </c>
      <c r="M32" s="31">
        <f t="shared" ref="M32:M34" si="68">L32</f>
        <v>2.64</v>
      </c>
      <c r="N32" s="31">
        <f t="shared" ref="N32:N34" si="69">M32</f>
        <v>2.64</v>
      </c>
      <c r="O32" s="31">
        <f t="shared" ref="O32:O34" si="70">N32</f>
        <v>2.64</v>
      </c>
      <c r="P32" s="31">
        <f t="shared" ref="P32:P34" si="71">O32</f>
        <v>2.64</v>
      </c>
      <c r="Q32" s="31">
        <f t="shared" ref="Q32:Q34" si="72">P32</f>
        <v>2.64</v>
      </c>
      <c r="R32" s="31">
        <f t="shared" ref="R32:R34" si="73">Q32</f>
        <v>2.64</v>
      </c>
      <c r="S32" s="31">
        <f t="shared" ref="S32:S34" si="74">R32</f>
        <v>2.64</v>
      </c>
      <c r="T32" s="31">
        <f t="shared" ref="T32:T34" si="75">S32</f>
        <v>2.64</v>
      </c>
      <c r="U32" s="31">
        <f t="shared" ref="U32:U34" si="76">T32</f>
        <v>2.64</v>
      </c>
      <c r="V32" s="31">
        <f t="shared" ref="V32:V34" si="77">U32</f>
        <v>2.64</v>
      </c>
      <c r="W32" s="31">
        <f t="shared" ref="W32:W34" si="78">V32</f>
        <v>2.64</v>
      </c>
      <c r="X32" s="31">
        <f t="shared" ref="X32:X34" si="79">W32</f>
        <v>2.64</v>
      </c>
      <c r="Y32" s="31">
        <f t="shared" ref="Y32:Y34" si="80">X32</f>
        <v>2.64</v>
      </c>
      <c r="Z32" s="31">
        <f t="shared" ref="Z32:Z34" si="81">Y32</f>
        <v>2.64</v>
      </c>
      <c r="AA32" s="31">
        <f t="shared" ref="AA32:AA34" si="82">Z32</f>
        <v>2.64</v>
      </c>
      <c r="AB32" s="31">
        <f t="shared" ref="AB32:AB34" si="83">AA32</f>
        <v>2.64</v>
      </c>
    </row>
    <row r="33" spans="1:28" ht="13" x14ac:dyDescent="0.3">
      <c r="A33" s="24" t="str">
        <f>'Costuri O&amp;M FP'!A36</f>
        <v>Categorie marfa 2</v>
      </c>
      <c r="B33" s="34">
        <v>3</v>
      </c>
      <c r="C33" s="26">
        <f t="shared" ref="C33:C36" si="84">B33*(1+5.6%)</f>
        <v>3.1680000000000001</v>
      </c>
      <c r="D33" s="31">
        <f t="shared" ref="D33:D34" si="85">C33</f>
        <v>3.1680000000000001</v>
      </c>
      <c r="E33" s="31">
        <f t="shared" si="60"/>
        <v>3.1680000000000001</v>
      </c>
      <c r="F33" s="31">
        <f t="shared" si="61"/>
        <v>3.1680000000000001</v>
      </c>
      <c r="G33" s="31">
        <f t="shared" si="62"/>
        <v>3.1680000000000001</v>
      </c>
      <c r="H33" s="31">
        <f t="shared" si="63"/>
        <v>3.1680000000000001</v>
      </c>
      <c r="I33" s="31">
        <f t="shared" si="64"/>
        <v>3.1680000000000001</v>
      </c>
      <c r="J33" s="31">
        <f t="shared" si="65"/>
        <v>3.1680000000000001</v>
      </c>
      <c r="K33" s="31">
        <f t="shared" si="66"/>
        <v>3.1680000000000001</v>
      </c>
      <c r="L33" s="31">
        <f t="shared" si="67"/>
        <v>3.1680000000000001</v>
      </c>
      <c r="M33" s="31">
        <f t="shared" si="68"/>
        <v>3.1680000000000001</v>
      </c>
      <c r="N33" s="31">
        <f t="shared" si="69"/>
        <v>3.1680000000000001</v>
      </c>
      <c r="O33" s="31">
        <f t="shared" si="70"/>
        <v>3.1680000000000001</v>
      </c>
      <c r="P33" s="31">
        <f t="shared" si="71"/>
        <v>3.1680000000000001</v>
      </c>
      <c r="Q33" s="31">
        <f t="shared" si="72"/>
        <v>3.1680000000000001</v>
      </c>
      <c r="R33" s="31">
        <f t="shared" si="73"/>
        <v>3.1680000000000001</v>
      </c>
      <c r="S33" s="31">
        <f t="shared" si="74"/>
        <v>3.1680000000000001</v>
      </c>
      <c r="T33" s="31">
        <f t="shared" si="75"/>
        <v>3.1680000000000001</v>
      </c>
      <c r="U33" s="31">
        <f t="shared" si="76"/>
        <v>3.1680000000000001</v>
      </c>
      <c r="V33" s="31">
        <f t="shared" si="77"/>
        <v>3.1680000000000001</v>
      </c>
      <c r="W33" s="31">
        <f t="shared" si="78"/>
        <v>3.1680000000000001</v>
      </c>
      <c r="X33" s="31">
        <f t="shared" si="79"/>
        <v>3.1680000000000001</v>
      </c>
      <c r="Y33" s="31">
        <f t="shared" si="80"/>
        <v>3.1680000000000001</v>
      </c>
      <c r="Z33" s="31">
        <f t="shared" si="81"/>
        <v>3.1680000000000001</v>
      </c>
      <c r="AA33" s="31">
        <f t="shared" si="82"/>
        <v>3.1680000000000001</v>
      </c>
      <c r="AB33" s="31">
        <f t="shared" si="83"/>
        <v>3.1680000000000001</v>
      </c>
    </row>
    <row r="34" spans="1:28" ht="13" x14ac:dyDescent="0.3">
      <c r="A34" s="24" t="str">
        <f>'Costuri O&amp;M FP'!A37</f>
        <v>Categorie marfa 3</v>
      </c>
      <c r="B34" s="34">
        <v>5</v>
      </c>
      <c r="C34" s="26">
        <f t="shared" si="84"/>
        <v>5.28</v>
      </c>
      <c r="D34" s="31">
        <f t="shared" si="85"/>
        <v>5.28</v>
      </c>
      <c r="E34" s="31">
        <f t="shared" si="60"/>
        <v>5.28</v>
      </c>
      <c r="F34" s="31">
        <f t="shared" si="61"/>
        <v>5.28</v>
      </c>
      <c r="G34" s="31">
        <f t="shared" si="62"/>
        <v>5.28</v>
      </c>
      <c r="H34" s="31">
        <f t="shared" si="63"/>
        <v>5.28</v>
      </c>
      <c r="I34" s="31">
        <f t="shared" si="64"/>
        <v>5.28</v>
      </c>
      <c r="J34" s="31">
        <f t="shared" si="65"/>
        <v>5.28</v>
      </c>
      <c r="K34" s="31">
        <f t="shared" si="66"/>
        <v>5.28</v>
      </c>
      <c r="L34" s="31">
        <f t="shared" si="67"/>
        <v>5.28</v>
      </c>
      <c r="M34" s="31">
        <f t="shared" si="68"/>
        <v>5.28</v>
      </c>
      <c r="N34" s="31">
        <f t="shared" si="69"/>
        <v>5.28</v>
      </c>
      <c r="O34" s="31">
        <f t="shared" si="70"/>
        <v>5.28</v>
      </c>
      <c r="P34" s="31">
        <f t="shared" si="71"/>
        <v>5.28</v>
      </c>
      <c r="Q34" s="31">
        <f t="shared" si="72"/>
        <v>5.28</v>
      </c>
      <c r="R34" s="31">
        <f t="shared" si="73"/>
        <v>5.28</v>
      </c>
      <c r="S34" s="31">
        <f t="shared" si="74"/>
        <v>5.28</v>
      </c>
      <c r="T34" s="31">
        <f t="shared" si="75"/>
        <v>5.28</v>
      </c>
      <c r="U34" s="31">
        <f t="shared" si="76"/>
        <v>5.28</v>
      </c>
      <c r="V34" s="31">
        <f t="shared" si="77"/>
        <v>5.28</v>
      </c>
      <c r="W34" s="31">
        <f t="shared" si="78"/>
        <v>5.28</v>
      </c>
      <c r="X34" s="31">
        <f t="shared" si="79"/>
        <v>5.28</v>
      </c>
      <c r="Y34" s="31">
        <f t="shared" si="80"/>
        <v>5.28</v>
      </c>
      <c r="Z34" s="31">
        <f t="shared" si="81"/>
        <v>5.28</v>
      </c>
      <c r="AA34" s="31">
        <f t="shared" si="82"/>
        <v>5.28</v>
      </c>
      <c r="AB34" s="31">
        <f t="shared" si="83"/>
        <v>5.28</v>
      </c>
    </row>
    <row r="35" spans="1:28" ht="13" x14ac:dyDescent="0.3">
      <c r="A35" s="24" t="str">
        <f>'Costuri O&amp;M FP'!A38</f>
        <v>Categorie marfa 4</v>
      </c>
      <c r="B35" s="34">
        <v>0</v>
      </c>
      <c r="C35" s="26">
        <f t="shared" si="84"/>
        <v>0</v>
      </c>
      <c r="D35" s="31">
        <v>0</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row>
    <row r="36" spans="1:28" ht="13" x14ac:dyDescent="0.3">
      <c r="A36" s="24" t="str">
        <f>'Costuri O&amp;M FP'!A39</f>
        <v>Categorie marfa 5</v>
      </c>
      <c r="B36" s="34">
        <v>0</v>
      </c>
      <c r="C36" s="26">
        <f t="shared" si="84"/>
        <v>0</v>
      </c>
      <c r="D36" s="31">
        <v>0</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row>
    <row r="37" spans="1:28" ht="13" x14ac:dyDescent="0.3">
      <c r="A37" s="5"/>
    </row>
    <row r="38" spans="1:28" ht="13" x14ac:dyDescent="0.3">
      <c r="A38" s="5" t="s">
        <v>102</v>
      </c>
    </row>
    <row r="39" spans="1:28" ht="13" x14ac:dyDescent="0.3">
      <c r="A39" s="24" t="str">
        <f>'Costuri O&amp;M FP'!A42</f>
        <v>Categorie marfa 1</v>
      </c>
      <c r="B39" s="34">
        <v>2.5</v>
      </c>
      <c r="C39" s="26">
        <f>B39*(1+5.6%)</f>
        <v>2.64</v>
      </c>
      <c r="D39" s="31">
        <f>C39</f>
        <v>2.64</v>
      </c>
      <c r="E39" s="31">
        <f t="shared" ref="E39:E41" si="86">D39</f>
        <v>2.64</v>
      </c>
      <c r="F39" s="31">
        <f t="shared" ref="F39:F41" si="87">E39</f>
        <v>2.64</v>
      </c>
      <c r="G39" s="31">
        <f t="shared" ref="G39:G41" si="88">F39</f>
        <v>2.64</v>
      </c>
      <c r="H39" s="31">
        <f t="shared" ref="H39:H41" si="89">G39</f>
        <v>2.64</v>
      </c>
      <c r="I39" s="31">
        <f t="shared" ref="I39:I41" si="90">H39</f>
        <v>2.64</v>
      </c>
      <c r="J39" s="31">
        <f t="shared" ref="J39:J41" si="91">I39</f>
        <v>2.64</v>
      </c>
      <c r="K39" s="31">
        <f t="shared" ref="K39:K41" si="92">J39</f>
        <v>2.64</v>
      </c>
      <c r="L39" s="31">
        <f t="shared" ref="L39:L41" si="93">K39</f>
        <v>2.64</v>
      </c>
      <c r="M39" s="31">
        <f t="shared" ref="M39:M41" si="94">L39</f>
        <v>2.64</v>
      </c>
      <c r="N39" s="31">
        <f t="shared" ref="N39:N41" si="95">M39</f>
        <v>2.64</v>
      </c>
      <c r="O39" s="31">
        <f t="shared" ref="O39:O41" si="96">N39</f>
        <v>2.64</v>
      </c>
      <c r="P39" s="31">
        <f t="shared" ref="P39:P41" si="97">O39</f>
        <v>2.64</v>
      </c>
      <c r="Q39" s="31">
        <f t="shared" ref="Q39:Q41" si="98">P39</f>
        <v>2.64</v>
      </c>
      <c r="R39" s="31">
        <f t="shared" ref="R39:R41" si="99">Q39</f>
        <v>2.64</v>
      </c>
      <c r="S39" s="31">
        <f t="shared" ref="S39:S41" si="100">R39</f>
        <v>2.64</v>
      </c>
      <c r="T39" s="31">
        <f t="shared" ref="T39:T41" si="101">S39</f>
        <v>2.64</v>
      </c>
      <c r="U39" s="31">
        <f t="shared" ref="U39:U41" si="102">T39</f>
        <v>2.64</v>
      </c>
      <c r="V39" s="31">
        <f t="shared" ref="V39:V41" si="103">U39</f>
        <v>2.64</v>
      </c>
      <c r="W39" s="31">
        <f t="shared" ref="W39:W41" si="104">V39</f>
        <v>2.64</v>
      </c>
      <c r="X39" s="31">
        <f t="shared" ref="X39:X41" si="105">W39</f>
        <v>2.64</v>
      </c>
      <c r="Y39" s="31">
        <f t="shared" ref="Y39:Y41" si="106">X39</f>
        <v>2.64</v>
      </c>
      <c r="Z39" s="31">
        <f t="shared" ref="Z39:Z41" si="107">Y39</f>
        <v>2.64</v>
      </c>
      <c r="AA39" s="31">
        <f t="shared" ref="AA39:AA41" si="108">Z39</f>
        <v>2.64</v>
      </c>
      <c r="AB39" s="31">
        <f t="shared" ref="AB39:AB41" si="109">AA39</f>
        <v>2.64</v>
      </c>
    </row>
    <row r="40" spans="1:28" ht="13" x14ac:dyDescent="0.3">
      <c r="A40" s="24" t="str">
        <f>'Costuri O&amp;M FP'!A43</f>
        <v>Categorie marfa 2</v>
      </c>
      <c r="B40" s="34">
        <v>3</v>
      </c>
      <c r="C40" s="26">
        <f t="shared" ref="C40:C43" si="110">B40*(1+5.6%)</f>
        <v>3.1680000000000001</v>
      </c>
      <c r="D40" s="31">
        <f t="shared" ref="D40:D41" si="111">C40</f>
        <v>3.1680000000000001</v>
      </c>
      <c r="E40" s="31">
        <f t="shared" si="86"/>
        <v>3.1680000000000001</v>
      </c>
      <c r="F40" s="31">
        <f t="shared" si="87"/>
        <v>3.1680000000000001</v>
      </c>
      <c r="G40" s="31">
        <f t="shared" si="88"/>
        <v>3.1680000000000001</v>
      </c>
      <c r="H40" s="31">
        <f t="shared" si="89"/>
        <v>3.1680000000000001</v>
      </c>
      <c r="I40" s="31">
        <f t="shared" si="90"/>
        <v>3.1680000000000001</v>
      </c>
      <c r="J40" s="31">
        <f t="shared" si="91"/>
        <v>3.1680000000000001</v>
      </c>
      <c r="K40" s="31">
        <f t="shared" si="92"/>
        <v>3.1680000000000001</v>
      </c>
      <c r="L40" s="31">
        <f t="shared" si="93"/>
        <v>3.1680000000000001</v>
      </c>
      <c r="M40" s="31">
        <f t="shared" si="94"/>
        <v>3.1680000000000001</v>
      </c>
      <c r="N40" s="31">
        <f t="shared" si="95"/>
        <v>3.1680000000000001</v>
      </c>
      <c r="O40" s="31">
        <f t="shared" si="96"/>
        <v>3.1680000000000001</v>
      </c>
      <c r="P40" s="31">
        <f t="shared" si="97"/>
        <v>3.1680000000000001</v>
      </c>
      <c r="Q40" s="31">
        <f t="shared" si="98"/>
        <v>3.1680000000000001</v>
      </c>
      <c r="R40" s="31">
        <f t="shared" si="99"/>
        <v>3.1680000000000001</v>
      </c>
      <c r="S40" s="31">
        <f t="shared" si="100"/>
        <v>3.1680000000000001</v>
      </c>
      <c r="T40" s="31">
        <f t="shared" si="101"/>
        <v>3.1680000000000001</v>
      </c>
      <c r="U40" s="31">
        <f t="shared" si="102"/>
        <v>3.1680000000000001</v>
      </c>
      <c r="V40" s="31">
        <f t="shared" si="103"/>
        <v>3.1680000000000001</v>
      </c>
      <c r="W40" s="31">
        <f t="shared" si="104"/>
        <v>3.1680000000000001</v>
      </c>
      <c r="X40" s="31">
        <f t="shared" si="105"/>
        <v>3.1680000000000001</v>
      </c>
      <c r="Y40" s="31">
        <f t="shared" si="106"/>
        <v>3.1680000000000001</v>
      </c>
      <c r="Z40" s="31">
        <f t="shared" si="107"/>
        <v>3.1680000000000001</v>
      </c>
      <c r="AA40" s="31">
        <f t="shared" si="108"/>
        <v>3.1680000000000001</v>
      </c>
      <c r="AB40" s="31">
        <f t="shared" si="109"/>
        <v>3.1680000000000001</v>
      </c>
    </row>
    <row r="41" spans="1:28" ht="13" x14ac:dyDescent="0.3">
      <c r="A41" s="24" t="str">
        <f>'Costuri O&amp;M FP'!A44</f>
        <v>Categorie marfa 3</v>
      </c>
      <c r="B41" s="34">
        <v>5</v>
      </c>
      <c r="C41" s="26">
        <f t="shared" si="110"/>
        <v>5.28</v>
      </c>
      <c r="D41" s="31">
        <f t="shared" si="111"/>
        <v>5.28</v>
      </c>
      <c r="E41" s="31">
        <f t="shared" si="86"/>
        <v>5.28</v>
      </c>
      <c r="F41" s="31">
        <f t="shared" si="87"/>
        <v>5.28</v>
      </c>
      <c r="G41" s="31">
        <f t="shared" si="88"/>
        <v>5.28</v>
      </c>
      <c r="H41" s="31">
        <f t="shared" si="89"/>
        <v>5.28</v>
      </c>
      <c r="I41" s="31">
        <f t="shared" si="90"/>
        <v>5.28</v>
      </c>
      <c r="J41" s="31">
        <f t="shared" si="91"/>
        <v>5.28</v>
      </c>
      <c r="K41" s="31">
        <f t="shared" si="92"/>
        <v>5.28</v>
      </c>
      <c r="L41" s="31">
        <f t="shared" si="93"/>
        <v>5.28</v>
      </c>
      <c r="M41" s="31">
        <f t="shared" si="94"/>
        <v>5.28</v>
      </c>
      <c r="N41" s="31">
        <f t="shared" si="95"/>
        <v>5.28</v>
      </c>
      <c r="O41" s="31">
        <f t="shared" si="96"/>
        <v>5.28</v>
      </c>
      <c r="P41" s="31">
        <f t="shared" si="97"/>
        <v>5.28</v>
      </c>
      <c r="Q41" s="31">
        <f t="shared" si="98"/>
        <v>5.28</v>
      </c>
      <c r="R41" s="31">
        <f t="shared" si="99"/>
        <v>5.28</v>
      </c>
      <c r="S41" s="31">
        <f t="shared" si="100"/>
        <v>5.28</v>
      </c>
      <c r="T41" s="31">
        <f t="shared" si="101"/>
        <v>5.28</v>
      </c>
      <c r="U41" s="31">
        <f t="shared" si="102"/>
        <v>5.28</v>
      </c>
      <c r="V41" s="31">
        <f t="shared" si="103"/>
        <v>5.28</v>
      </c>
      <c r="W41" s="31">
        <f t="shared" si="104"/>
        <v>5.28</v>
      </c>
      <c r="X41" s="31">
        <f t="shared" si="105"/>
        <v>5.28</v>
      </c>
      <c r="Y41" s="31">
        <f t="shared" si="106"/>
        <v>5.28</v>
      </c>
      <c r="Z41" s="31">
        <f t="shared" si="107"/>
        <v>5.28</v>
      </c>
      <c r="AA41" s="31">
        <f t="shared" si="108"/>
        <v>5.28</v>
      </c>
      <c r="AB41" s="31">
        <f t="shared" si="109"/>
        <v>5.28</v>
      </c>
    </row>
    <row r="42" spans="1:28" ht="13" x14ac:dyDescent="0.3">
      <c r="A42" s="24" t="str">
        <f>'Costuri O&amp;M FP'!A45</f>
        <v>Categorie marfa 4</v>
      </c>
      <c r="B42" s="34">
        <v>0</v>
      </c>
      <c r="C42" s="26">
        <f t="shared" si="110"/>
        <v>0</v>
      </c>
      <c r="D42" s="31">
        <v>0</v>
      </c>
      <c r="E42" s="31">
        <v>0</v>
      </c>
      <c r="F42" s="31">
        <v>0</v>
      </c>
      <c r="G42" s="31">
        <v>0</v>
      </c>
      <c r="H42" s="31">
        <v>0</v>
      </c>
      <c r="I42" s="31">
        <v>0</v>
      </c>
      <c r="J42" s="31">
        <v>0</v>
      </c>
      <c r="K42" s="31">
        <v>0</v>
      </c>
      <c r="L42" s="31">
        <v>0</v>
      </c>
      <c r="M42" s="31">
        <v>0</v>
      </c>
      <c r="N42" s="31">
        <v>0</v>
      </c>
      <c r="O42" s="31">
        <v>0</v>
      </c>
      <c r="P42" s="31">
        <v>0</v>
      </c>
      <c r="Q42" s="31">
        <v>0</v>
      </c>
      <c r="R42" s="31">
        <v>0</v>
      </c>
      <c r="S42" s="31">
        <v>0</v>
      </c>
      <c r="T42" s="31">
        <v>0</v>
      </c>
      <c r="U42" s="31">
        <v>0</v>
      </c>
      <c r="V42" s="31">
        <v>0</v>
      </c>
      <c r="W42" s="31">
        <v>0</v>
      </c>
      <c r="X42" s="31">
        <v>0</v>
      </c>
      <c r="Y42" s="31">
        <v>0</v>
      </c>
      <c r="Z42" s="31">
        <v>0</v>
      </c>
      <c r="AA42" s="31">
        <v>0</v>
      </c>
      <c r="AB42" s="31">
        <v>0</v>
      </c>
    </row>
    <row r="43" spans="1:28" ht="13" x14ac:dyDescent="0.3">
      <c r="A43" s="24" t="str">
        <f>'Costuri O&amp;M FP'!A46</f>
        <v>Categorie marfa 5</v>
      </c>
      <c r="B43" s="34">
        <v>0</v>
      </c>
      <c r="C43" s="26">
        <f t="shared" si="110"/>
        <v>0</v>
      </c>
      <c r="D43" s="31">
        <v>0</v>
      </c>
      <c r="E43" s="31">
        <v>0</v>
      </c>
      <c r="F43" s="31">
        <v>0</v>
      </c>
      <c r="G43" s="31">
        <v>0</v>
      </c>
      <c r="H43" s="31">
        <v>0</v>
      </c>
      <c r="I43" s="31">
        <v>0</v>
      </c>
      <c r="J43" s="31">
        <v>0</v>
      </c>
      <c r="K43" s="31">
        <v>0</v>
      </c>
      <c r="L43" s="31">
        <v>0</v>
      </c>
      <c r="M43" s="31">
        <v>0</v>
      </c>
      <c r="N43" s="31">
        <v>0</v>
      </c>
      <c r="O43" s="31">
        <v>0</v>
      </c>
      <c r="P43" s="31">
        <v>0</v>
      </c>
      <c r="Q43" s="31">
        <v>0</v>
      </c>
      <c r="R43" s="31">
        <v>0</v>
      </c>
      <c r="S43" s="31">
        <v>0</v>
      </c>
      <c r="T43" s="31">
        <v>0</v>
      </c>
      <c r="U43" s="31">
        <v>0</v>
      </c>
      <c r="V43" s="31">
        <v>0</v>
      </c>
      <c r="W43" s="31">
        <v>0</v>
      </c>
      <c r="X43" s="31">
        <v>0</v>
      </c>
      <c r="Y43" s="31">
        <v>0</v>
      </c>
      <c r="Z43" s="31">
        <v>0</v>
      </c>
      <c r="AA43" s="31">
        <v>0</v>
      </c>
      <c r="AB43" s="31">
        <v>0</v>
      </c>
    </row>
    <row r="44" spans="1:28" ht="13" x14ac:dyDescent="0.3">
      <c r="A44" s="5"/>
    </row>
    <row r="45" spans="1:28" ht="13" x14ac:dyDescent="0.3">
      <c r="A45" s="5" t="s">
        <v>103</v>
      </c>
    </row>
    <row r="46" spans="1:28" ht="13" x14ac:dyDescent="0.3">
      <c r="A46" s="24" t="str">
        <f>'Costuri O&amp;M FP'!A49</f>
        <v>Categorie marfa 1</v>
      </c>
      <c r="B46" s="34">
        <v>2.5</v>
      </c>
      <c r="C46" s="26">
        <f>B46*(1+5.6%)</f>
        <v>2.64</v>
      </c>
      <c r="D46" s="31">
        <f>C46</f>
        <v>2.64</v>
      </c>
      <c r="E46" s="31">
        <f t="shared" ref="E46:E48" si="112">D46</f>
        <v>2.64</v>
      </c>
      <c r="F46" s="31">
        <f t="shared" ref="F46:F48" si="113">E46</f>
        <v>2.64</v>
      </c>
      <c r="G46" s="31">
        <f t="shared" ref="G46:G48" si="114">F46</f>
        <v>2.64</v>
      </c>
      <c r="H46" s="31">
        <f t="shared" ref="H46:H48" si="115">G46</f>
        <v>2.64</v>
      </c>
      <c r="I46" s="31">
        <f t="shared" ref="I46:I48" si="116">H46</f>
        <v>2.64</v>
      </c>
      <c r="J46" s="31">
        <f t="shared" ref="J46:J48" si="117">I46</f>
        <v>2.64</v>
      </c>
      <c r="K46" s="31">
        <f t="shared" ref="K46:K48" si="118">J46</f>
        <v>2.64</v>
      </c>
      <c r="L46" s="31">
        <f t="shared" ref="L46:L48" si="119">K46</f>
        <v>2.64</v>
      </c>
      <c r="M46" s="31">
        <f t="shared" ref="M46:M48" si="120">L46</f>
        <v>2.64</v>
      </c>
      <c r="N46" s="31">
        <f t="shared" ref="N46:N48" si="121">M46</f>
        <v>2.64</v>
      </c>
      <c r="O46" s="31">
        <f t="shared" ref="O46:O48" si="122">N46</f>
        <v>2.64</v>
      </c>
      <c r="P46" s="31">
        <f t="shared" ref="P46:P48" si="123">O46</f>
        <v>2.64</v>
      </c>
      <c r="Q46" s="31">
        <f t="shared" ref="Q46:Q48" si="124">P46</f>
        <v>2.64</v>
      </c>
      <c r="R46" s="31">
        <f t="shared" ref="R46:R48" si="125">Q46</f>
        <v>2.64</v>
      </c>
      <c r="S46" s="31">
        <f t="shared" ref="S46:S48" si="126">R46</f>
        <v>2.64</v>
      </c>
      <c r="T46" s="31">
        <f t="shared" ref="T46:T48" si="127">S46</f>
        <v>2.64</v>
      </c>
      <c r="U46" s="31">
        <f t="shared" ref="U46:U48" si="128">T46</f>
        <v>2.64</v>
      </c>
      <c r="V46" s="31">
        <f t="shared" ref="V46:V48" si="129">U46</f>
        <v>2.64</v>
      </c>
      <c r="W46" s="31">
        <f t="shared" ref="W46:W48" si="130">V46</f>
        <v>2.64</v>
      </c>
      <c r="X46" s="31">
        <f t="shared" ref="X46:X48" si="131">W46</f>
        <v>2.64</v>
      </c>
      <c r="Y46" s="31">
        <f t="shared" ref="Y46:Y48" si="132">X46</f>
        <v>2.64</v>
      </c>
      <c r="Z46" s="31">
        <f t="shared" ref="Z46:Z48" si="133">Y46</f>
        <v>2.64</v>
      </c>
      <c r="AA46" s="31">
        <f t="shared" ref="AA46:AA48" si="134">Z46</f>
        <v>2.64</v>
      </c>
      <c r="AB46" s="31">
        <f t="shared" ref="AB46:AB48" si="135">AA46</f>
        <v>2.64</v>
      </c>
    </row>
    <row r="47" spans="1:28" ht="13" x14ac:dyDescent="0.3">
      <c r="A47" s="24" t="str">
        <f>'Costuri O&amp;M FP'!A50</f>
        <v>Categorie marfa 2</v>
      </c>
      <c r="B47" s="34">
        <v>3</v>
      </c>
      <c r="C47" s="26">
        <f t="shared" ref="C47:C50" si="136">B47*(1+5.6%)</f>
        <v>3.1680000000000001</v>
      </c>
      <c r="D47" s="31">
        <f t="shared" ref="D47:D48" si="137">C47</f>
        <v>3.1680000000000001</v>
      </c>
      <c r="E47" s="31">
        <f t="shared" si="112"/>
        <v>3.1680000000000001</v>
      </c>
      <c r="F47" s="31">
        <f t="shared" si="113"/>
        <v>3.1680000000000001</v>
      </c>
      <c r="G47" s="31">
        <f t="shared" si="114"/>
        <v>3.1680000000000001</v>
      </c>
      <c r="H47" s="31">
        <f t="shared" si="115"/>
        <v>3.1680000000000001</v>
      </c>
      <c r="I47" s="31">
        <f t="shared" si="116"/>
        <v>3.1680000000000001</v>
      </c>
      <c r="J47" s="31">
        <f t="shared" si="117"/>
        <v>3.1680000000000001</v>
      </c>
      <c r="K47" s="31">
        <f t="shared" si="118"/>
        <v>3.1680000000000001</v>
      </c>
      <c r="L47" s="31">
        <f t="shared" si="119"/>
        <v>3.1680000000000001</v>
      </c>
      <c r="M47" s="31">
        <f t="shared" si="120"/>
        <v>3.1680000000000001</v>
      </c>
      <c r="N47" s="31">
        <f t="shared" si="121"/>
        <v>3.1680000000000001</v>
      </c>
      <c r="O47" s="31">
        <f t="shared" si="122"/>
        <v>3.1680000000000001</v>
      </c>
      <c r="P47" s="31">
        <f t="shared" si="123"/>
        <v>3.1680000000000001</v>
      </c>
      <c r="Q47" s="31">
        <f t="shared" si="124"/>
        <v>3.1680000000000001</v>
      </c>
      <c r="R47" s="31">
        <f t="shared" si="125"/>
        <v>3.1680000000000001</v>
      </c>
      <c r="S47" s="31">
        <f t="shared" si="126"/>
        <v>3.1680000000000001</v>
      </c>
      <c r="T47" s="31">
        <f t="shared" si="127"/>
        <v>3.1680000000000001</v>
      </c>
      <c r="U47" s="31">
        <f t="shared" si="128"/>
        <v>3.1680000000000001</v>
      </c>
      <c r="V47" s="31">
        <f t="shared" si="129"/>
        <v>3.1680000000000001</v>
      </c>
      <c r="W47" s="31">
        <f t="shared" si="130"/>
        <v>3.1680000000000001</v>
      </c>
      <c r="X47" s="31">
        <f t="shared" si="131"/>
        <v>3.1680000000000001</v>
      </c>
      <c r="Y47" s="31">
        <f t="shared" si="132"/>
        <v>3.1680000000000001</v>
      </c>
      <c r="Z47" s="31">
        <f t="shared" si="133"/>
        <v>3.1680000000000001</v>
      </c>
      <c r="AA47" s="31">
        <f t="shared" si="134"/>
        <v>3.1680000000000001</v>
      </c>
      <c r="AB47" s="31">
        <f t="shared" si="135"/>
        <v>3.1680000000000001</v>
      </c>
    </row>
    <row r="48" spans="1:28" ht="13" x14ac:dyDescent="0.3">
      <c r="A48" s="24" t="str">
        <f>'Costuri O&amp;M FP'!A51</f>
        <v>Categorie marfa 3</v>
      </c>
      <c r="B48" s="34">
        <v>5</v>
      </c>
      <c r="C48" s="26">
        <f t="shared" si="136"/>
        <v>5.28</v>
      </c>
      <c r="D48" s="31">
        <f t="shared" si="137"/>
        <v>5.28</v>
      </c>
      <c r="E48" s="31">
        <f t="shared" si="112"/>
        <v>5.28</v>
      </c>
      <c r="F48" s="31">
        <f t="shared" si="113"/>
        <v>5.28</v>
      </c>
      <c r="G48" s="31">
        <f t="shared" si="114"/>
        <v>5.28</v>
      </c>
      <c r="H48" s="31">
        <f t="shared" si="115"/>
        <v>5.28</v>
      </c>
      <c r="I48" s="31">
        <f t="shared" si="116"/>
        <v>5.28</v>
      </c>
      <c r="J48" s="31">
        <f t="shared" si="117"/>
        <v>5.28</v>
      </c>
      <c r="K48" s="31">
        <f t="shared" si="118"/>
        <v>5.28</v>
      </c>
      <c r="L48" s="31">
        <f t="shared" si="119"/>
        <v>5.28</v>
      </c>
      <c r="M48" s="31">
        <f t="shared" si="120"/>
        <v>5.28</v>
      </c>
      <c r="N48" s="31">
        <f t="shared" si="121"/>
        <v>5.28</v>
      </c>
      <c r="O48" s="31">
        <f t="shared" si="122"/>
        <v>5.28</v>
      </c>
      <c r="P48" s="31">
        <f t="shared" si="123"/>
        <v>5.28</v>
      </c>
      <c r="Q48" s="31">
        <f t="shared" si="124"/>
        <v>5.28</v>
      </c>
      <c r="R48" s="31">
        <f t="shared" si="125"/>
        <v>5.28</v>
      </c>
      <c r="S48" s="31">
        <f t="shared" si="126"/>
        <v>5.28</v>
      </c>
      <c r="T48" s="31">
        <f t="shared" si="127"/>
        <v>5.28</v>
      </c>
      <c r="U48" s="31">
        <f t="shared" si="128"/>
        <v>5.28</v>
      </c>
      <c r="V48" s="31">
        <f t="shared" si="129"/>
        <v>5.28</v>
      </c>
      <c r="W48" s="31">
        <f t="shared" si="130"/>
        <v>5.28</v>
      </c>
      <c r="X48" s="31">
        <f t="shared" si="131"/>
        <v>5.28</v>
      </c>
      <c r="Y48" s="31">
        <f t="shared" si="132"/>
        <v>5.28</v>
      </c>
      <c r="Z48" s="31">
        <f t="shared" si="133"/>
        <v>5.28</v>
      </c>
      <c r="AA48" s="31">
        <f t="shared" si="134"/>
        <v>5.28</v>
      </c>
      <c r="AB48" s="31">
        <f t="shared" si="135"/>
        <v>5.28</v>
      </c>
    </row>
    <row r="49" spans="1:28" ht="13" x14ac:dyDescent="0.3">
      <c r="A49" s="24" t="str">
        <f>'Costuri O&amp;M FP'!A52</f>
        <v>Categorie marfa 4</v>
      </c>
      <c r="B49" s="34">
        <v>0</v>
      </c>
      <c r="C49" s="26">
        <f t="shared" si="136"/>
        <v>0</v>
      </c>
      <c r="D49" s="31">
        <v>0</v>
      </c>
      <c r="E49" s="31">
        <v>0</v>
      </c>
      <c r="F49" s="31">
        <v>0</v>
      </c>
      <c r="G49" s="31">
        <v>0</v>
      </c>
      <c r="H49" s="31">
        <v>0</v>
      </c>
      <c r="I49" s="31">
        <v>0</v>
      </c>
      <c r="J49" s="31">
        <v>0</v>
      </c>
      <c r="K49" s="31">
        <v>0</v>
      </c>
      <c r="L49" s="31">
        <v>0</v>
      </c>
      <c r="M49" s="31">
        <v>0</v>
      </c>
      <c r="N49" s="31">
        <v>0</v>
      </c>
      <c r="O49" s="31">
        <v>0</v>
      </c>
      <c r="P49" s="31">
        <v>0</v>
      </c>
      <c r="Q49" s="31">
        <v>0</v>
      </c>
      <c r="R49" s="31">
        <v>0</v>
      </c>
      <c r="S49" s="31">
        <v>0</v>
      </c>
      <c r="T49" s="31">
        <v>0</v>
      </c>
      <c r="U49" s="31">
        <v>0</v>
      </c>
      <c r="V49" s="31">
        <v>0</v>
      </c>
      <c r="W49" s="31">
        <v>0</v>
      </c>
      <c r="X49" s="31">
        <v>0</v>
      </c>
      <c r="Y49" s="31">
        <v>0</v>
      </c>
      <c r="Z49" s="31">
        <v>0</v>
      </c>
      <c r="AA49" s="31">
        <v>0</v>
      </c>
      <c r="AB49" s="31">
        <v>0</v>
      </c>
    </row>
    <row r="50" spans="1:28" ht="13" x14ac:dyDescent="0.3">
      <c r="A50" s="24" t="str">
        <f>'Costuri O&amp;M FP'!A53</f>
        <v>Categorie marfa 5</v>
      </c>
      <c r="B50" s="34">
        <v>0</v>
      </c>
      <c r="C50" s="26">
        <f t="shared" si="136"/>
        <v>0</v>
      </c>
      <c r="D50" s="31">
        <v>0</v>
      </c>
      <c r="E50" s="31">
        <v>0</v>
      </c>
      <c r="F50" s="31">
        <v>0</v>
      </c>
      <c r="G50" s="31">
        <v>0</v>
      </c>
      <c r="H50" s="31">
        <v>0</v>
      </c>
      <c r="I50" s="31">
        <v>0</v>
      </c>
      <c r="J50" s="31">
        <v>0</v>
      </c>
      <c r="K50" s="31">
        <v>0</v>
      </c>
      <c r="L50" s="31">
        <v>0</v>
      </c>
      <c r="M50" s="31">
        <v>0</v>
      </c>
      <c r="N50" s="31">
        <v>0</v>
      </c>
      <c r="O50" s="31">
        <v>0</v>
      </c>
      <c r="P50" s="31">
        <v>0</v>
      </c>
      <c r="Q50" s="31">
        <v>0</v>
      </c>
      <c r="R50" s="31">
        <v>0</v>
      </c>
      <c r="S50" s="31">
        <v>0</v>
      </c>
      <c r="T50" s="31">
        <v>0</v>
      </c>
      <c r="U50" s="31">
        <v>0</v>
      </c>
      <c r="V50" s="31">
        <v>0</v>
      </c>
      <c r="W50" s="31">
        <v>0</v>
      </c>
      <c r="X50" s="31">
        <v>0</v>
      </c>
      <c r="Y50" s="31">
        <v>0</v>
      </c>
      <c r="Z50" s="31">
        <v>0</v>
      </c>
      <c r="AA50" s="31">
        <v>0</v>
      </c>
      <c r="AB50" s="31">
        <v>0</v>
      </c>
    </row>
    <row r="51" spans="1:28" ht="13" x14ac:dyDescent="0.3">
      <c r="A51" s="5"/>
    </row>
    <row r="52" spans="1:28" ht="13" x14ac:dyDescent="0.3">
      <c r="A52" s="2" t="s">
        <v>104</v>
      </c>
    </row>
    <row r="53" spans="1:28" ht="13" x14ac:dyDescent="0.3">
      <c r="A53" s="24" t="str">
        <f>'Costuri O&amp;M FP'!A56</f>
        <v>Categorie marfa 1</v>
      </c>
      <c r="B53" s="34">
        <v>2.5</v>
      </c>
      <c r="C53" s="26">
        <f>B53*(1+5.6%)</f>
        <v>2.64</v>
      </c>
      <c r="D53" s="31">
        <f>C53</f>
        <v>2.64</v>
      </c>
      <c r="E53" s="31">
        <f t="shared" ref="E53:E55" si="138">D53</f>
        <v>2.64</v>
      </c>
      <c r="F53" s="31">
        <f t="shared" ref="F53:F55" si="139">E53</f>
        <v>2.64</v>
      </c>
      <c r="G53" s="31">
        <f t="shared" ref="G53:G55" si="140">F53</f>
        <v>2.64</v>
      </c>
      <c r="H53" s="31">
        <f t="shared" ref="H53:H55" si="141">G53</f>
        <v>2.64</v>
      </c>
      <c r="I53" s="31">
        <f t="shared" ref="I53:I55" si="142">H53</f>
        <v>2.64</v>
      </c>
      <c r="J53" s="31">
        <f t="shared" ref="J53:J55" si="143">I53</f>
        <v>2.64</v>
      </c>
      <c r="K53" s="31">
        <f t="shared" ref="K53:K55" si="144">J53</f>
        <v>2.64</v>
      </c>
      <c r="L53" s="31">
        <f t="shared" ref="L53:L55" si="145">K53</f>
        <v>2.64</v>
      </c>
      <c r="M53" s="31">
        <f t="shared" ref="M53:M55" si="146">L53</f>
        <v>2.64</v>
      </c>
      <c r="N53" s="31">
        <f t="shared" ref="N53:N55" si="147">M53</f>
        <v>2.64</v>
      </c>
      <c r="O53" s="31">
        <f t="shared" ref="O53:O55" si="148">N53</f>
        <v>2.64</v>
      </c>
      <c r="P53" s="31">
        <f t="shared" ref="P53:P55" si="149">O53</f>
        <v>2.64</v>
      </c>
      <c r="Q53" s="31">
        <f t="shared" ref="Q53:Q55" si="150">P53</f>
        <v>2.64</v>
      </c>
      <c r="R53" s="31">
        <f t="shared" ref="R53:R55" si="151">Q53</f>
        <v>2.64</v>
      </c>
      <c r="S53" s="31">
        <f t="shared" ref="S53:S55" si="152">R53</f>
        <v>2.64</v>
      </c>
      <c r="T53" s="31">
        <f t="shared" ref="T53:T55" si="153">S53</f>
        <v>2.64</v>
      </c>
      <c r="U53" s="31">
        <f t="shared" ref="U53:U55" si="154">T53</f>
        <v>2.64</v>
      </c>
      <c r="V53" s="31">
        <f t="shared" ref="V53:V55" si="155">U53</f>
        <v>2.64</v>
      </c>
      <c r="W53" s="31">
        <f t="shared" ref="W53:W55" si="156">V53</f>
        <v>2.64</v>
      </c>
      <c r="X53" s="31">
        <f t="shared" ref="X53:X55" si="157">W53</f>
        <v>2.64</v>
      </c>
      <c r="Y53" s="31">
        <f t="shared" ref="Y53:Y55" si="158">X53</f>
        <v>2.64</v>
      </c>
      <c r="Z53" s="31">
        <f t="shared" ref="Z53:Z55" si="159">Y53</f>
        <v>2.64</v>
      </c>
      <c r="AA53" s="31">
        <f t="shared" ref="AA53:AA55" si="160">Z53</f>
        <v>2.64</v>
      </c>
      <c r="AB53" s="31">
        <f t="shared" ref="AB53:AB55" si="161">AA53</f>
        <v>2.64</v>
      </c>
    </row>
    <row r="54" spans="1:28" ht="13" x14ac:dyDescent="0.3">
      <c r="A54" s="24" t="str">
        <f>'Costuri O&amp;M FP'!A57</f>
        <v>Categorie marfa 2</v>
      </c>
      <c r="B54" s="34">
        <v>3</v>
      </c>
      <c r="C54" s="26">
        <f t="shared" ref="C54:C57" si="162">B54*(1+5.6%)</f>
        <v>3.1680000000000001</v>
      </c>
      <c r="D54" s="31">
        <f t="shared" ref="D54:D55" si="163">C54</f>
        <v>3.1680000000000001</v>
      </c>
      <c r="E54" s="31">
        <f t="shared" si="138"/>
        <v>3.1680000000000001</v>
      </c>
      <c r="F54" s="31">
        <f t="shared" si="139"/>
        <v>3.1680000000000001</v>
      </c>
      <c r="G54" s="31">
        <f t="shared" si="140"/>
        <v>3.1680000000000001</v>
      </c>
      <c r="H54" s="31">
        <f t="shared" si="141"/>
        <v>3.1680000000000001</v>
      </c>
      <c r="I54" s="31">
        <f t="shared" si="142"/>
        <v>3.1680000000000001</v>
      </c>
      <c r="J54" s="31">
        <f t="shared" si="143"/>
        <v>3.1680000000000001</v>
      </c>
      <c r="K54" s="31">
        <f t="shared" si="144"/>
        <v>3.1680000000000001</v>
      </c>
      <c r="L54" s="31">
        <f t="shared" si="145"/>
        <v>3.1680000000000001</v>
      </c>
      <c r="M54" s="31">
        <f t="shared" si="146"/>
        <v>3.1680000000000001</v>
      </c>
      <c r="N54" s="31">
        <f t="shared" si="147"/>
        <v>3.1680000000000001</v>
      </c>
      <c r="O54" s="31">
        <f t="shared" si="148"/>
        <v>3.1680000000000001</v>
      </c>
      <c r="P54" s="31">
        <f t="shared" si="149"/>
        <v>3.1680000000000001</v>
      </c>
      <c r="Q54" s="31">
        <f t="shared" si="150"/>
        <v>3.1680000000000001</v>
      </c>
      <c r="R54" s="31">
        <f t="shared" si="151"/>
        <v>3.1680000000000001</v>
      </c>
      <c r="S54" s="31">
        <f t="shared" si="152"/>
        <v>3.1680000000000001</v>
      </c>
      <c r="T54" s="31">
        <f t="shared" si="153"/>
        <v>3.1680000000000001</v>
      </c>
      <c r="U54" s="31">
        <f t="shared" si="154"/>
        <v>3.1680000000000001</v>
      </c>
      <c r="V54" s="31">
        <f t="shared" si="155"/>
        <v>3.1680000000000001</v>
      </c>
      <c r="W54" s="31">
        <f t="shared" si="156"/>
        <v>3.1680000000000001</v>
      </c>
      <c r="X54" s="31">
        <f t="shared" si="157"/>
        <v>3.1680000000000001</v>
      </c>
      <c r="Y54" s="31">
        <f t="shared" si="158"/>
        <v>3.1680000000000001</v>
      </c>
      <c r="Z54" s="31">
        <f t="shared" si="159"/>
        <v>3.1680000000000001</v>
      </c>
      <c r="AA54" s="31">
        <f t="shared" si="160"/>
        <v>3.1680000000000001</v>
      </c>
      <c r="AB54" s="31">
        <f t="shared" si="161"/>
        <v>3.1680000000000001</v>
      </c>
    </row>
    <row r="55" spans="1:28" ht="13" x14ac:dyDescent="0.3">
      <c r="A55" s="24" t="str">
        <f>'Costuri O&amp;M FP'!A58</f>
        <v>Categorie marfa 3</v>
      </c>
      <c r="B55" s="34">
        <v>5</v>
      </c>
      <c r="C55" s="26">
        <f t="shared" si="162"/>
        <v>5.28</v>
      </c>
      <c r="D55" s="31">
        <f t="shared" si="163"/>
        <v>5.28</v>
      </c>
      <c r="E55" s="31">
        <f t="shared" si="138"/>
        <v>5.28</v>
      </c>
      <c r="F55" s="31">
        <f t="shared" si="139"/>
        <v>5.28</v>
      </c>
      <c r="G55" s="31">
        <f t="shared" si="140"/>
        <v>5.28</v>
      </c>
      <c r="H55" s="31">
        <f t="shared" si="141"/>
        <v>5.28</v>
      </c>
      <c r="I55" s="31">
        <f t="shared" si="142"/>
        <v>5.28</v>
      </c>
      <c r="J55" s="31">
        <f t="shared" si="143"/>
        <v>5.28</v>
      </c>
      <c r="K55" s="31">
        <f t="shared" si="144"/>
        <v>5.28</v>
      </c>
      <c r="L55" s="31">
        <f t="shared" si="145"/>
        <v>5.28</v>
      </c>
      <c r="M55" s="31">
        <f t="shared" si="146"/>
        <v>5.28</v>
      </c>
      <c r="N55" s="31">
        <f t="shared" si="147"/>
        <v>5.28</v>
      </c>
      <c r="O55" s="31">
        <f t="shared" si="148"/>
        <v>5.28</v>
      </c>
      <c r="P55" s="31">
        <f t="shared" si="149"/>
        <v>5.28</v>
      </c>
      <c r="Q55" s="31">
        <f t="shared" si="150"/>
        <v>5.28</v>
      </c>
      <c r="R55" s="31">
        <f t="shared" si="151"/>
        <v>5.28</v>
      </c>
      <c r="S55" s="31">
        <f t="shared" si="152"/>
        <v>5.28</v>
      </c>
      <c r="T55" s="31">
        <f t="shared" si="153"/>
        <v>5.28</v>
      </c>
      <c r="U55" s="31">
        <f t="shared" si="154"/>
        <v>5.28</v>
      </c>
      <c r="V55" s="31">
        <f t="shared" si="155"/>
        <v>5.28</v>
      </c>
      <c r="W55" s="31">
        <f t="shared" si="156"/>
        <v>5.28</v>
      </c>
      <c r="X55" s="31">
        <f t="shared" si="157"/>
        <v>5.28</v>
      </c>
      <c r="Y55" s="31">
        <f t="shared" si="158"/>
        <v>5.28</v>
      </c>
      <c r="Z55" s="31">
        <f t="shared" si="159"/>
        <v>5.28</v>
      </c>
      <c r="AA55" s="31">
        <f t="shared" si="160"/>
        <v>5.28</v>
      </c>
      <c r="AB55" s="31">
        <f t="shared" si="161"/>
        <v>5.28</v>
      </c>
    </row>
    <row r="56" spans="1:28" ht="13" x14ac:dyDescent="0.3">
      <c r="A56" s="24" t="str">
        <f>'Costuri O&amp;M FP'!A59</f>
        <v>Categorie marfa 4</v>
      </c>
      <c r="B56" s="34">
        <v>0</v>
      </c>
      <c r="C56" s="26">
        <f t="shared" si="162"/>
        <v>0</v>
      </c>
      <c r="D56" s="31">
        <v>0</v>
      </c>
      <c r="E56" s="31">
        <v>0</v>
      </c>
      <c r="F56" s="31">
        <v>0</v>
      </c>
      <c r="G56" s="31">
        <v>0</v>
      </c>
      <c r="H56" s="31">
        <v>0</v>
      </c>
      <c r="I56" s="31">
        <v>0</v>
      </c>
      <c r="J56" s="31">
        <v>0</v>
      </c>
      <c r="K56" s="31">
        <v>0</v>
      </c>
      <c r="L56" s="31">
        <v>0</v>
      </c>
      <c r="M56" s="31">
        <v>0</v>
      </c>
      <c r="N56" s="31">
        <v>0</v>
      </c>
      <c r="O56" s="31">
        <v>0</v>
      </c>
      <c r="P56" s="31">
        <v>0</v>
      </c>
      <c r="Q56" s="31">
        <v>0</v>
      </c>
      <c r="R56" s="31">
        <v>0</v>
      </c>
      <c r="S56" s="31">
        <v>0</v>
      </c>
      <c r="T56" s="31">
        <v>0</v>
      </c>
      <c r="U56" s="31">
        <v>0</v>
      </c>
      <c r="V56" s="31">
        <v>0</v>
      </c>
      <c r="W56" s="31">
        <v>0</v>
      </c>
      <c r="X56" s="31">
        <v>0</v>
      </c>
      <c r="Y56" s="31">
        <v>0</v>
      </c>
      <c r="Z56" s="31">
        <v>0</v>
      </c>
      <c r="AA56" s="31">
        <v>0</v>
      </c>
      <c r="AB56" s="31">
        <v>0</v>
      </c>
    </row>
    <row r="57" spans="1:28" ht="13" x14ac:dyDescent="0.3">
      <c r="A57" s="24" t="str">
        <f>'Costuri O&amp;M FP'!A60</f>
        <v>Categorie marfa 5</v>
      </c>
      <c r="B57" s="34">
        <v>0</v>
      </c>
      <c r="C57" s="26">
        <f t="shared" si="162"/>
        <v>0</v>
      </c>
      <c r="D57" s="31">
        <v>0</v>
      </c>
      <c r="E57" s="31">
        <v>0</v>
      </c>
      <c r="F57" s="31">
        <v>0</v>
      </c>
      <c r="G57" s="31">
        <v>0</v>
      </c>
      <c r="H57" s="31">
        <v>0</v>
      </c>
      <c r="I57" s="31">
        <v>0</v>
      </c>
      <c r="J57" s="31">
        <v>0</v>
      </c>
      <c r="K57" s="31">
        <v>0</v>
      </c>
      <c r="L57" s="31">
        <v>0</v>
      </c>
      <c r="M57" s="31">
        <v>0</v>
      </c>
      <c r="N57" s="31">
        <v>0</v>
      </c>
      <c r="O57" s="31">
        <v>0</v>
      </c>
      <c r="P57" s="31">
        <v>0</v>
      </c>
      <c r="Q57" s="31">
        <v>0</v>
      </c>
      <c r="R57" s="31">
        <v>0</v>
      </c>
      <c r="S57" s="31">
        <v>0</v>
      </c>
      <c r="T57" s="31">
        <v>0</v>
      </c>
      <c r="U57" s="31">
        <v>0</v>
      </c>
      <c r="V57" s="31">
        <v>0</v>
      </c>
      <c r="W57" s="31">
        <v>0</v>
      </c>
      <c r="X57" s="31">
        <v>0</v>
      </c>
      <c r="Y57" s="31">
        <v>0</v>
      </c>
      <c r="Z57" s="31">
        <v>0</v>
      </c>
      <c r="AA57" s="31">
        <v>0</v>
      </c>
      <c r="AB57" s="31">
        <v>0</v>
      </c>
    </row>
    <row r="58" spans="1:28" ht="13" x14ac:dyDescent="0.3">
      <c r="A58" s="24"/>
    </row>
    <row r="59" spans="1:28" ht="13" x14ac:dyDescent="0.3">
      <c r="A59" s="5"/>
      <c r="B59" s="3" t="s">
        <v>14</v>
      </c>
      <c r="C59" s="3" t="s">
        <v>15</v>
      </c>
    </row>
    <row r="60" spans="1:28" ht="13" x14ac:dyDescent="0.3">
      <c r="A60" s="5" t="s">
        <v>9</v>
      </c>
      <c r="B60" s="3"/>
      <c r="C60" s="3"/>
      <c r="D60" s="3"/>
      <c r="E60" s="3"/>
      <c r="F60" s="3"/>
      <c r="G60" s="3"/>
      <c r="H60" s="3"/>
      <c r="I60" s="3"/>
      <c r="J60" s="3"/>
      <c r="K60" s="3"/>
      <c r="L60" s="3"/>
      <c r="M60" s="3"/>
      <c r="N60" s="3"/>
      <c r="O60" s="3"/>
      <c r="P60" s="3"/>
      <c r="Q60" s="3"/>
      <c r="R60" s="3"/>
      <c r="S60" s="3"/>
      <c r="T60" s="3"/>
      <c r="U60" s="3"/>
      <c r="V60" s="3"/>
      <c r="W60" s="3"/>
      <c r="X60" s="3"/>
      <c r="Y60" s="3"/>
      <c r="Z60" s="3"/>
      <c r="AA60" s="3"/>
      <c r="AB60" s="3"/>
    </row>
    <row r="61" spans="1:28" ht="13" x14ac:dyDescent="0.3">
      <c r="A61" s="24" t="str">
        <f>'Costuri O&amp;M FP'!A64</f>
        <v>Categorie marfa 1</v>
      </c>
      <c r="B61" s="34">
        <v>0.8</v>
      </c>
      <c r="C61" s="26">
        <f>B61*(1+5.6%)</f>
        <v>0.84480000000000011</v>
      </c>
      <c r="D61" s="31">
        <f>C61</f>
        <v>0.84480000000000011</v>
      </c>
      <c r="E61" s="31">
        <f t="shared" ref="E61:E63" si="164">D61</f>
        <v>0.84480000000000011</v>
      </c>
      <c r="F61" s="31">
        <f t="shared" ref="F61:F63" si="165">E61</f>
        <v>0.84480000000000011</v>
      </c>
      <c r="G61" s="31">
        <f t="shared" ref="G61:G63" si="166">F61</f>
        <v>0.84480000000000011</v>
      </c>
      <c r="H61" s="31">
        <f t="shared" ref="H61:H63" si="167">G61</f>
        <v>0.84480000000000011</v>
      </c>
      <c r="I61" s="31">
        <f t="shared" ref="I61:I63" si="168">H61</f>
        <v>0.84480000000000011</v>
      </c>
      <c r="J61" s="31">
        <f t="shared" ref="J61:J63" si="169">I61</f>
        <v>0.84480000000000011</v>
      </c>
      <c r="K61" s="31">
        <f t="shared" ref="K61:K63" si="170">J61</f>
        <v>0.84480000000000011</v>
      </c>
      <c r="L61" s="31">
        <f t="shared" ref="L61:L63" si="171">K61</f>
        <v>0.84480000000000011</v>
      </c>
      <c r="M61" s="31">
        <f t="shared" ref="M61:M63" si="172">L61</f>
        <v>0.84480000000000011</v>
      </c>
      <c r="N61" s="31">
        <f t="shared" ref="N61:N63" si="173">M61</f>
        <v>0.84480000000000011</v>
      </c>
      <c r="O61" s="31">
        <f t="shared" ref="O61:O63" si="174">N61</f>
        <v>0.84480000000000011</v>
      </c>
      <c r="P61" s="31">
        <f t="shared" ref="P61:P63" si="175">O61</f>
        <v>0.84480000000000011</v>
      </c>
      <c r="Q61" s="31">
        <f t="shared" ref="Q61:Q63" si="176">P61</f>
        <v>0.84480000000000011</v>
      </c>
      <c r="R61" s="31">
        <f t="shared" ref="R61:R63" si="177">Q61</f>
        <v>0.84480000000000011</v>
      </c>
      <c r="S61" s="31">
        <f t="shared" ref="S61:S63" si="178">R61</f>
        <v>0.84480000000000011</v>
      </c>
      <c r="T61" s="31">
        <f t="shared" ref="T61:T63" si="179">S61</f>
        <v>0.84480000000000011</v>
      </c>
      <c r="U61" s="31">
        <f t="shared" ref="U61:U63" si="180">T61</f>
        <v>0.84480000000000011</v>
      </c>
      <c r="V61" s="31">
        <f t="shared" ref="V61:V63" si="181">U61</f>
        <v>0.84480000000000011</v>
      </c>
      <c r="W61" s="31">
        <f t="shared" ref="W61:W63" si="182">V61</f>
        <v>0.84480000000000011</v>
      </c>
      <c r="X61" s="31">
        <f t="shared" ref="X61:X63" si="183">W61</f>
        <v>0.84480000000000011</v>
      </c>
      <c r="Y61" s="31">
        <f t="shared" ref="Y61:Y63" si="184">X61</f>
        <v>0.84480000000000011</v>
      </c>
      <c r="Z61" s="31">
        <f t="shared" ref="Z61:Z63" si="185">Y61</f>
        <v>0.84480000000000011</v>
      </c>
      <c r="AA61" s="31">
        <f t="shared" ref="AA61:AA63" si="186">Z61</f>
        <v>0.84480000000000011</v>
      </c>
      <c r="AB61" s="31">
        <f t="shared" ref="AB61:AB63" si="187">AA61</f>
        <v>0.84480000000000011</v>
      </c>
    </row>
    <row r="62" spans="1:28" ht="13" x14ac:dyDescent="0.3">
      <c r="A62" s="24" t="str">
        <f>'Costuri O&amp;M FP'!A65</f>
        <v>Categorie marfa 2</v>
      </c>
      <c r="B62" s="34">
        <v>1</v>
      </c>
      <c r="C62" s="26">
        <f t="shared" ref="C62:C65" si="188">B62*(1+5.6%)</f>
        <v>1.056</v>
      </c>
      <c r="D62" s="31">
        <f t="shared" ref="D62:D63" si="189">C62</f>
        <v>1.056</v>
      </c>
      <c r="E62" s="31">
        <f t="shared" si="164"/>
        <v>1.056</v>
      </c>
      <c r="F62" s="31">
        <f t="shared" si="165"/>
        <v>1.056</v>
      </c>
      <c r="G62" s="31">
        <f t="shared" si="166"/>
        <v>1.056</v>
      </c>
      <c r="H62" s="31">
        <f t="shared" si="167"/>
        <v>1.056</v>
      </c>
      <c r="I62" s="31">
        <f t="shared" si="168"/>
        <v>1.056</v>
      </c>
      <c r="J62" s="31">
        <f t="shared" si="169"/>
        <v>1.056</v>
      </c>
      <c r="K62" s="31">
        <f t="shared" si="170"/>
        <v>1.056</v>
      </c>
      <c r="L62" s="31">
        <f t="shared" si="171"/>
        <v>1.056</v>
      </c>
      <c r="M62" s="31">
        <f t="shared" si="172"/>
        <v>1.056</v>
      </c>
      <c r="N62" s="31">
        <f t="shared" si="173"/>
        <v>1.056</v>
      </c>
      <c r="O62" s="31">
        <f t="shared" si="174"/>
        <v>1.056</v>
      </c>
      <c r="P62" s="31">
        <f t="shared" si="175"/>
        <v>1.056</v>
      </c>
      <c r="Q62" s="31">
        <f t="shared" si="176"/>
        <v>1.056</v>
      </c>
      <c r="R62" s="31">
        <f t="shared" si="177"/>
        <v>1.056</v>
      </c>
      <c r="S62" s="31">
        <f t="shared" si="178"/>
        <v>1.056</v>
      </c>
      <c r="T62" s="31">
        <f t="shared" si="179"/>
        <v>1.056</v>
      </c>
      <c r="U62" s="31">
        <f t="shared" si="180"/>
        <v>1.056</v>
      </c>
      <c r="V62" s="31">
        <f t="shared" si="181"/>
        <v>1.056</v>
      </c>
      <c r="W62" s="31">
        <f t="shared" si="182"/>
        <v>1.056</v>
      </c>
      <c r="X62" s="31">
        <f t="shared" si="183"/>
        <v>1.056</v>
      </c>
      <c r="Y62" s="31">
        <f t="shared" si="184"/>
        <v>1.056</v>
      </c>
      <c r="Z62" s="31">
        <f t="shared" si="185"/>
        <v>1.056</v>
      </c>
      <c r="AA62" s="31">
        <f t="shared" si="186"/>
        <v>1.056</v>
      </c>
      <c r="AB62" s="31">
        <f t="shared" si="187"/>
        <v>1.056</v>
      </c>
    </row>
    <row r="63" spans="1:28" ht="13" x14ac:dyDescent="0.3">
      <c r="A63" s="24" t="str">
        <f>'Costuri O&amp;M FP'!A66</f>
        <v>Categorie marfa 3</v>
      </c>
      <c r="B63" s="34">
        <v>1.2</v>
      </c>
      <c r="C63" s="26">
        <f t="shared" si="188"/>
        <v>1.2672000000000001</v>
      </c>
      <c r="D63" s="31">
        <f t="shared" si="189"/>
        <v>1.2672000000000001</v>
      </c>
      <c r="E63" s="31">
        <f t="shared" si="164"/>
        <v>1.2672000000000001</v>
      </c>
      <c r="F63" s="31">
        <f t="shared" si="165"/>
        <v>1.2672000000000001</v>
      </c>
      <c r="G63" s="31">
        <f t="shared" si="166"/>
        <v>1.2672000000000001</v>
      </c>
      <c r="H63" s="31">
        <f t="shared" si="167"/>
        <v>1.2672000000000001</v>
      </c>
      <c r="I63" s="31">
        <f t="shared" si="168"/>
        <v>1.2672000000000001</v>
      </c>
      <c r="J63" s="31">
        <f t="shared" si="169"/>
        <v>1.2672000000000001</v>
      </c>
      <c r="K63" s="31">
        <f t="shared" si="170"/>
        <v>1.2672000000000001</v>
      </c>
      <c r="L63" s="31">
        <f t="shared" si="171"/>
        <v>1.2672000000000001</v>
      </c>
      <c r="M63" s="31">
        <f t="shared" si="172"/>
        <v>1.2672000000000001</v>
      </c>
      <c r="N63" s="31">
        <f t="shared" si="173"/>
        <v>1.2672000000000001</v>
      </c>
      <c r="O63" s="31">
        <f t="shared" si="174"/>
        <v>1.2672000000000001</v>
      </c>
      <c r="P63" s="31">
        <f t="shared" si="175"/>
        <v>1.2672000000000001</v>
      </c>
      <c r="Q63" s="31">
        <f t="shared" si="176"/>
        <v>1.2672000000000001</v>
      </c>
      <c r="R63" s="31">
        <f t="shared" si="177"/>
        <v>1.2672000000000001</v>
      </c>
      <c r="S63" s="31">
        <f t="shared" si="178"/>
        <v>1.2672000000000001</v>
      </c>
      <c r="T63" s="31">
        <f t="shared" si="179"/>
        <v>1.2672000000000001</v>
      </c>
      <c r="U63" s="31">
        <f t="shared" si="180"/>
        <v>1.2672000000000001</v>
      </c>
      <c r="V63" s="31">
        <f t="shared" si="181"/>
        <v>1.2672000000000001</v>
      </c>
      <c r="W63" s="31">
        <f t="shared" si="182"/>
        <v>1.2672000000000001</v>
      </c>
      <c r="X63" s="31">
        <f t="shared" si="183"/>
        <v>1.2672000000000001</v>
      </c>
      <c r="Y63" s="31">
        <f t="shared" si="184"/>
        <v>1.2672000000000001</v>
      </c>
      <c r="Z63" s="31">
        <f t="shared" si="185"/>
        <v>1.2672000000000001</v>
      </c>
      <c r="AA63" s="31">
        <f t="shared" si="186"/>
        <v>1.2672000000000001</v>
      </c>
      <c r="AB63" s="31">
        <f t="shared" si="187"/>
        <v>1.2672000000000001</v>
      </c>
    </row>
    <row r="64" spans="1:28" ht="13" x14ac:dyDescent="0.3">
      <c r="A64" s="24" t="str">
        <f>'Costuri O&amp;M FP'!A67</f>
        <v>Categorie marfa 4</v>
      </c>
      <c r="B64" s="34">
        <v>0</v>
      </c>
      <c r="C64" s="26">
        <f t="shared" si="188"/>
        <v>0</v>
      </c>
      <c r="D64" s="31">
        <v>0</v>
      </c>
      <c r="E64" s="31">
        <v>0</v>
      </c>
      <c r="F64" s="31">
        <v>0</v>
      </c>
      <c r="G64" s="31">
        <v>0</v>
      </c>
      <c r="H64" s="31">
        <v>0</v>
      </c>
      <c r="I64" s="31">
        <v>0</v>
      </c>
      <c r="J64" s="31">
        <v>0</v>
      </c>
      <c r="K64" s="31">
        <v>0</v>
      </c>
      <c r="L64" s="31">
        <v>0</v>
      </c>
      <c r="M64" s="31">
        <v>0</v>
      </c>
      <c r="N64" s="31">
        <v>0</v>
      </c>
      <c r="O64" s="31">
        <v>0</v>
      </c>
      <c r="P64" s="31">
        <v>0</v>
      </c>
      <c r="Q64" s="31">
        <v>0</v>
      </c>
      <c r="R64" s="31">
        <v>0</v>
      </c>
      <c r="S64" s="31">
        <v>0</v>
      </c>
      <c r="T64" s="31">
        <v>0</v>
      </c>
      <c r="U64" s="31">
        <v>0</v>
      </c>
      <c r="V64" s="31">
        <v>0</v>
      </c>
      <c r="W64" s="31">
        <v>0</v>
      </c>
      <c r="X64" s="31">
        <v>0</v>
      </c>
      <c r="Y64" s="31">
        <v>0</v>
      </c>
      <c r="Z64" s="31">
        <v>0</v>
      </c>
      <c r="AA64" s="31">
        <v>0</v>
      </c>
      <c r="AB64" s="31">
        <v>0</v>
      </c>
    </row>
    <row r="65" spans="1:28" ht="13" x14ac:dyDescent="0.3">
      <c r="A65" s="24" t="str">
        <f>'Costuri O&amp;M FP'!A68</f>
        <v>Categorie marfa 5</v>
      </c>
      <c r="B65" s="34">
        <v>0</v>
      </c>
      <c r="C65" s="26">
        <f t="shared" si="188"/>
        <v>0</v>
      </c>
      <c r="D65" s="31">
        <v>0</v>
      </c>
      <c r="E65" s="31">
        <v>0</v>
      </c>
      <c r="F65" s="31">
        <v>0</v>
      </c>
      <c r="G65" s="31">
        <v>0</v>
      </c>
      <c r="H65" s="31">
        <v>0</v>
      </c>
      <c r="I65" s="31">
        <v>0</v>
      </c>
      <c r="J65" s="31">
        <v>0</v>
      </c>
      <c r="K65" s="31">
        <v>0</v>
      </c>
      <c r="L65" s="31">
        <v>0</v>
      </c>
      <c r="M65" s="31">
        <v>0</v>
      </c>
      <c r="N65" s="31">
        <v>0</v>
      </c>
      <c r="O65" s="31">
        <v>0</v>
      </c>
      <c r="P65" s="31">
        <v>0</v>
      </c>
      <c r="Q65" s="31">
        <v>0</v>
      </c>
      <c r="R65" s="31">
        <v>0</v>
      </c>
      <c r="S65" s="31">
        <v>0</v>
      </c>
      <c r="T65" s="31">
        <v>0</v>
      </c>
      <c r="U65" s="31">
        <v>0</v>
      </c>
      <c r="V65" s="31">
        <v>0</v>
      </c>
      <c r="W65" s="31">
        <v>0</v>
      </c>
      <c r="X65" s="31">
        <v>0</v>
      </c>
      <c r="Y65" s="31">
        <v>0</v>
      </c>
      <c r="Z65" s="31">
        <v>0</v>
      </c>
      <c r="AA65" s="31">
        <v>0</v>
      </c>
      <c r="AB65" s="31">
        <v>0</v>
      </c>
    </row>
    <row r="66" spans="1:28" ht="13" x14ac:dyDescent="0.3">
      <c r="A66" s="5"/>
      <c r="B66" s="3"/>
      <c r="C66" s="3"/>
    </row>
    <row r="67" spans="1:28" ht="13" x14ac:dyDescent="0.3">
      <c r="A67" s="5"/>
      <c r="B67" s="3"/>
      <c r="C67" s="3"/>
    </row>
    <row r="68" spans="1:28" x14ac:dyDescent="0.25">
      <c r="A68" s="1" t="s">
        <v>50</v>
      </c>
    </row>
    <row r="69" spans="1:28" ht="53.5" customHeight="1" x14ac:dyDescent="0.25">
      <c r="A69" s="50" t="s">
        <v>83</v>
      </c>
      <c r="B69" s="50"/>
      <c r="C69" s="50"/>
      <c r="D69" s="50"/>
      <c r="E69" s="50"/>
      <c r="F69" s="50"/>
      <c r="G69" s="50"/>
      <c r="H69" s="50"/>
    </row>
    <row r="70" spans="1:28" ht="42" customHeight="1" x14ac:dyDescent="0.25">
      <c r="A70" s="50" t="s">
        <v>82</v>
      </c>
      <c r="B70" s="50"/>
      <c r="C70" s="50"/>
      <c r="D70" s="50"/>
      <c r="E70" s="50"/>
      <c r="F70" s="50"/>
      <c r="G70" s="50"/>
      <c r="H70" s="50"/>
    </row>
    <row r="71" spans="1:28" ht="42" customHeight="1" x14ac:dyDescent="0.25">
      <c r="A71" s="50" t="s">
        <v>84</v>
      </c>
      <c r="B71" s="50"/>
      <c r="C71" s="50"/>
      <c r="D71" s="50"/>
      <c r="E71" s="50"/>
      <c r="F71" s="50"/>
      <c r="G71" s="50"/>
      <c r="H71" s="50"/>
    </row>
    <row r="72" spans="1:28" ht="58" customHeight="1" x14ac:dyDescent="0.25">
      <c r="A72" s="51" t="s">
        <v>106</v>
      </c>
      <c r="B72" s="51"/>
      <c r="C72" s="51"/>
      <c r="D72" s="51"/>
      <c r="E72" s="51"/>
      <c r="F72" s="51"/>
      <c r="G72" s="51"/>
      <c r="H72" s="51"/>
    </row>
    <row r="73" spans="1:28" ht="33" customHeight="1" x14ac:dyDescent="0.25">
      <c r="A73" s="51" t="s">
        <v>107</v>
      </c>
      <c r="B73" s="51"/>
      <c r="C73" s="51"/>
      <c r="D73" s="51"/>
      <c r="E73" s="51"/>
      <c r="F73" s="51"/>
      <c r="G73" s="51"/>
      <c r="H73" s="51"/>
    </row>
    <row r="74" spans="1:28" x14ac:dyDescent="0.25">
      <c r="A74" s="1" t="s">
        <v>108</v>
      </c>
    </row>
  </sheetData>
  <mergeCells count="6">
    <mergeCell ref="A73:H73"/>
    <mergeCell ref="B4:C4"/>
    <mergeCell ref="A72:H72"/>
    <mergeCell ref="A69:H69"/>
    <mergeCell ref="A70:H70"/>
    <mergeCell ref="A71:H7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9B454-A297-42EF-9EC9-43C54A9B2D73}">
  <dimension ref="A2:AB72"/>
  <sheetViews>
    <sheetView topLeftCell="A63" workbookViewId="0">
      <selection activeCell="A52" sqref="A52"/>
    </sheetView>
  </sheetViews>
  <sheetFormatPr defaultRowHeight="12.5" x14ac:dyDescent="0.25"/>
  <cols>
    <col min="1" max="1" width="49.54296875" style="1" customWidth="1"/>
    <col min="2" max="2" width="12.26953125" style="1" customWidth="1"/>
    <col min="3" max="3" width="22.1796875" style="1" customWidth="1"/>
    <col min="4" max="6" width="8.7265625" style="1"/>
    <col min="7" max="7" width="10.54296875" style="1" customWidth="1"/>
    <col min="8" max="16384" width="8.7265625" style="1"/>
  </cols>
  <sheetData>
    <row r="2" spans="1:28" ht="13" x14ac:dyDescent="0.3">
      <c r="A2" s="2"/>
    </row>
    <row r="3" spans="1:28" ht="13" x14ac:dyDescent="0.3">
      <c r="A3" s="2" t="s">
        <v>109</v>
      </c>
    </row>
    <row r="4" spans="1:28" ht="13" x14ac:dyDescent="0.3">
      <c r="A4" s="2"/>
      <c r="B4" s="49">
        <v>2023</v>
      </c>
      <c r="C4" s="49"/>
      <c r="D4" s="1">
        <v>2024</v>
      </c>
      <c r="E4" s="1">
        <f>D4+1</f>
        <v>2025</v>
      </c>
      <c r="F4" s="1">
        <f t="shared" ref="F4:AB4" si="0">E4+1</f>
        <v>2026</v>
      </c>
      <c r="G4" s="1">
        <f t="shared" si="0"/>
        <v>2027</v>
      </c>
      <c r="H4" s="1">
        <f t="shared" si="0"/>
        <v>2028</v>
      </c>
      <c r="I4" s="1">
        <f t="shared" si="0"/>
        <v>2029</v>
      </c>
      <c r="J4" s="1">
        <f t="shared" si="0"/>
        <v>2030</v>
      </c>
      <c r="K4" s="1">
        <f t="shared" si="0"/>
        <v>2031</v>
      </c>
      <c r="L4" s="1">
        <f t="shared" si="0"/>
        <v>2032</v>
      </c>
      <c r="M4" s="1">
        <f t="shared" si="0"/>
        <v>2033</v>
      </c>
      <c r="N4" s="1">
        <f t="shared" si="0"/>
        <v>2034</v>
      </c>
      <c r="O4" s="1">
        <f t="shared" si="0"/>
        <v>2035</v>
      </c>
      <c r="P4" s="1">
        <f t="shared" si="0"/>
        <v>2036</v>
      </c>
      <c r="Q4" s="1">
        <f t="shared" si="0"/>
        <v>2037</v>
      </c>
      <c r="R4" s="1">
        <f t="shared" si="0"/>
        <v>2038</v>
      </c>
      <c r="S4" s="1">
        <f t="shared" si="0"/>
        <v>2039</v>
      </c>
      <c r="T4" s="1">
        <f t="shared" si="0"/>
        <v>2040</v>
      </c>
      <c r="U4" s="1">
        <f t="shared" si="0"/>
        <v>2041</v>
      </c>
      <c r="V4" s="1">
        <f t="shared" si="0"/>
        <v>2042</v>
      </c>
      <c r="W4" s="1">
        <f t="shared" si="0"/>
        <v>2043</v>
      </c>
      <c r="X4" s="1">
        <f t="shared" si="0"/>
        <v>2044</v>
      </c>
      <c r="Y4" s="1">
        <f t="shared" si="0"/>
        <v>2045</v>
      </c>
      <c r="Z4" s="1">
        <f t="shared" si="0"/>
        <v>2046</v>
      </c>
      <c r="AA4" s="1">
        <f t="shared" si="0"/>
        <v>2047</v>
      </c>
      <c r="AB4" s="1">
        <f t="shared" si="0"/>
        <v>2048</v>
      </c>
    </row>
    <row r="5" spans="1:28" ht="13" x14ac:dyDescent="0.3">
      <c r="A5" s="5" t="s">
        <v>19</v>
      </c>
      <c r="B5" s="21"/>
      <c r="C5" s="21"/>
    </row>
    <row r="7" spans="1:28" ht="13" x14ac:dyDescent="0.3">
      <c r="A7" s="2" t="s">
        <v>96</v>
      </c>
      <c r="B7" s="3" t="s">
        <v>12</v>
      </c>
      <c r="C7" s="3" t="s">
        <v>13</v>
      </c>
    </row>
    <row r="8" spans="1:28" ht="13" x14ac:dyDescent="0.3">
      <c r="A8" s="5" t="s">
        <v>97</v>
      </c>
    </row>
    <row r="9" spans="1:28" ht="13" x14ac:dyDescent="0.3">
      <c r="A9" s="24" t="str">
        <f>'Costuri O&amp;M FP'!A12</f>
        <v>Categorie marfa 1</v>
      </c>
      <c r="B9" s="26">
        <f>'Tarife FP'!B9</f>
        <v>2.5</v>
      </c>
      <c r="C9" s="26">
        <f>B9*(1+5.6%)</f>
        <v>2.64</v>
      </c>
      <c r="D9" s="26">
        <f>'Tarife FP'!D9</f>
        <v>2.64</v>
      </c>
      <c r="E9" s="31">
        <f t="shared" ref="E9:T9" si="1">D9</f>
        <v>2.64</v>
      </c>
      <c r="F9" s="31">
        <f t="shared" si="1"/>
        <v>2.64</v>
      </c>
      <c r="G9" s="31">
        <f t="shared" si="1"/>
        <v>2.64</v>
      </c>
      <c r="H9" s="31">
        <f t="shared" si="1"/>
        <v>2.64</v>
      </c>
      <c r="I9" s="31">
        <f t="shared" si="1"/>
        <v>2.64</v>
      </c>
      <c r="J9" s="31">
        <f t="shared" si="1"/>
        <v>2.64</v>
      </c>
      <c r="K9" s="31">
        <f t="shared" si="1"/>
        <v>2.64</v>
      </c>
      <c r="L9" s="31">
        <f t="shared" si="1"/>
        <v>2.64</v>
      </c>
      <c r="M9" s="31">
        <f t="shared" si="1"/>
        <v>2.64</v>
      </c>
      <c r="N9" s="31">
        <f t="shared" si="1"/>
        <v>2.64</v>
      </c>
      <c r="O9" s="31">
        <f t="shared" si="1"/>
        <v>2.64</v>
      </c>
      <c r="P9" s="31">
        <f t="shared" si="1"/>
        <v>2.64</v>
      </c>
      <c r="Q9" s="31">
        <f t="shared" si="1"/>
        <v>2.64</v>
      </c>
      <c r="R9" s="31">
        <f t="shared" si="1"/>
        <v>2.64</v>
      </c>
      <c r="S9" s="31">
        <f t="shared" si="1"/>
        <v>2.64</v>
      </c>
      <c r="T9" s="31">
        <f t="shared" si="1"/>
        <v>2.64</v>
      </c>
      <c r="U9" s="31">
        <f t="shared" ref="T9:AB11" si="2">T9</f>
        <v>2.64</v>
      </c>
      <c r="V9" s="31">
        <f t="shared" si="2"/>
        <v>2.64</v>
      </c>
      <c r="W9" s="31">
        <f t="shared" si="2"/>
        <v>2.64</v>
      </c>
      <c r="X9" s="31">
        <f t="shared" si="2"/>
        <v>2.64</v>
      </c>
      <c r="Y9" s="31">
        <f t="shared" si="2"/>
        <v>2.64</v>
      </c>
      <c r="Z9" s="31">
        <f t="shared" si="2"/>
        <v>2.64</v>
      </c>
      <c r="AA9" s="31">
        <f t="shared" si="2"/>
        <v>2.64</v>
      </c>
      <c r="AB9" s="31">
        <f t="shared" si="2"/>
        <v>2.64</v>
      </c>
    </row>
    <row r="10" spans="1:28" ht="13" x14ac:dyDescent="0.3">
      <c r="A10" s="24" t="str">
        <f>'Costuri O&amp;M FP'!A13</f>
        <v>Categorie marfa 2</v>
      </c>
      <c r="B10" s="26">
        <f>'Tarife FP'!B10</f>
        <v>3</v>
      </c>
      <c r="C10" s="26">
        <f t="shared" ref="C10:C13" si="3">B10*(1+5.6%)</f>
        <v>3.1680000000000001</v>
      </c>
      <c r="D10" s="26">
        <f>'Tarife FP'!D10</f>
        <v>3.1680000000000001</v>
      </c>
      <c r="E10" s="31">
        <f t="shared" ref="E10:S11" si="4">D10</f>
        <v>3.1680000000000001</v>
      </c>
      <c r="F10" s="31">
        <f t="shared" si="4"/>
        <v>3.1680000000000001</v>
      </c>
      <c r="G10" s="31">
        <f t="shared" si="4"/>
        <v>3.1680000000000001</v>
      </c>
      <c r="H10" s="31">
        <f t="shared" si="4"/>
        <v>3.1680000000000001</v>
      </c>
      <c r="I10" s="31">
        <f t="shared" si="4"/>
        <v>3.1680000000000001</v>
      </c>
      <c r="J10" s="31">
        <f t="shared" si="4"/>
        <v>3.1680000000000001</v>
      </c>
      <c r="K10" s="31">
        <f t="shared" si="4"/>
        <v>3.1680000000000001</v>
      </c>
      <c r="L10" s="31">
        <f t="shared" si="4"/>
        <v>3.1680000000000001</v>
      </c>
      <c r="M10" s="31">
        <f t="shared" si="4"/>
        <v>3.1680000000000001</v>
      </c>
      <c r="N10" s="31">
        <f t="shared" si="4"/>
        <v>3.1680000000000001</v>
      </c>
      <c r="O10" s="31">
        <f t="shared" si="4"/>
        <v>3.1680000000000001</v>
      </c>
      <c r="P10" s="31">
        <f t="shared" si="4"/>
        <v>3.1680000000000001</v>
      </c>
      <c r="Q10" s="31">
        <f t="shared" si="4"/>
        <v>3.1680000000000001</v>
      </c>
      <c r="R10" s="31">
        <f t="shared" si="4"/>
        <v>3.1680000000000001</v>
      </c>
      <c r="S10" s="31">
        <f t="shared" si="4"/>
        <v>3.1680000000000001</v>
      </c>
      <c r="T10" s="31">
        <f t="shared" si="2"/>
        <v>3.1680000000000001</v>
      </c>
      <c r="U10" s="31">
        <f t="shared" si="2"/>
        <v>3.1680000000000001</v>
      </c>
      <c r="V10" s="31">
        <f t="shared" si="2"/>
        <v>3.1680000000000001</v>
      </c>
      <c r="W10" s="31">
        <f t="shared" si="2"/>
        <v>3.1680000000000001</v>
      </c>
      <c r="X10" s="31">
        <f t="shared" si="2"/>
        <v>3.1680000000000001</v>
      </c>
      <c r="Y10" s="31">
        <f t="shared" si="2"/>
        <v>3.1680000000000001</v>
      </c>
      <c r="Z10" s="31">
        <f t="shared" si="2"/>
        <v>3.1680000000000001</v>
      </c>
      <c r="AA10" s="31">
        <f t="shared" si="2"/>
        <v>3.1680000000000001</v>
      </c>
      <c r="AB10" s="31">
        <f t="shared" si="2"/>
        <v>3.1680000000000001</v>
      </c>
    </row>
    <row r="11" spans="1:28" ht="13" x14ac:dyDescent="0.3">
      <c r="A11" s="24" t="str">
        <f>'Costuri O&amp;M FP'!A14</f>
        <v>Categorie marfa 3</v>
      </c>
      <c r="B11" s="26">
        <f>'Tarife FP'!B11</f>
        <v>5</v>
      </c>
      <c r="C11" s="26">
        <f t="shared" si="3"/>
        <v>5.28</v>
      </c>
      <c r="D11" s="26">
        <f>'Tarife FP'!D11</f>
        <v>5.28</v>
      </c>
      <c r="E11" s="31">
        <f t="shared" si="4"/>
        <v>5.28</v>
      </c>
      <c r="F11" s="31">
        <f t="shared" si="4"/>
        <v>5.28</v>
      </c>
      <c r="G11" s="31">
        <f t="shared" si="4"/>
        <v>5.28</v>
      </c>
      <c r="H11" s="31">
        <f t="shared" si="4"/>
        <v>5.28</v>
      </c>
      <c r="I11" s="31">
        <f t="shared" si="4"/>
        <v>5.28</v>
      </c>
      <c r="J11" s="31">
        <f t="shared" si="4"/>
        <v>5.28</v>
      </c>
      <c r="K11" s="31">
        <f t="shared" si="4"/>
        <v>5.28</v>
      </c>
      <c r="L11" s="31">
        <f t="shared" si="4"/>
        <v>5.28</v>
      </c>
      <c r="M11" s="31">
        <f t="shared" si="4"/>
        <v>5.28</v>
      </c>
      <c r="N11" s="31">
        <f t="shared" si="4"/>
        <v>5.28</v>
      </c>
      <c r="O11" s="31">
        <f t="shared" si="4"/>
        <v>5.28</v>
      </c>
      <c r="P11" s="31">
        <f t="shared" si="4"/>
        <v>5.28</v>
      </c>
      <c r="Q11" s="31">
        <f t="shared" si="4"/>
        <v>5.28</v>
      </c>
      <c r="R11" s="31">
        <f t="shared" si="4"/>
        <v>5.28</v>
      </c>
      <c r="S11" s="31">
        <f t="shared" si="4"/>
        <v>5.28</v>
      </c>
      <c r="T11" s="31">
        <f t="shared" si="2"/>
        <v>5.28</v>
      </c>
      <c r="U11" s="31">
        <f t="shared" si="2"/>
        <v>5.28</v>
      </c>
      <c r="V11" s="31">
        <f t="shared" si="2"/>
        <v>5.28</v>
      </c>
      <c r="W11" s="31">
        <f t="shared" si="2"/>
        <v>5.28</v>
      </c>
      <c r="X11" s="31">
        <f t="shared" si="2"/>
        <v>5.28</v>
      </c>
      <c r="Y11" s="31">
        <f t="shared" si="2"/>
        <v>5.28</v>
      </c>
      <c r="Z11" s="31">
        <f t="shared" si="2"/>
        <v>5.28</v>
      </c>
      <c r="AA11" s="31">
        <f t="shared" si="2"/>
        <v>5.28</v>
      </c>
      <c r="AB11" s="31">
        <f t="shared" si="2"/>
        <v>5.28</v>
      </c>
    </row>
    <row r="12" spans="1:28" ht="13" x14ac:dyDescent="0.3">
      <c r="A12" s="24" t="str">
        <f>'Costuri O&amp;M FP'!A15</f>
        <v>Categorie marfa 4</v>
      </c>
      <c r="B12" s="26">
        <f>'Tarife FP'!B12</f>
        <v>0</v>
      </c>
      <c r="C12" s="26">
        <f t="shared" si="3"/>
        <v>0</v>
      </c>
      <c r="D12" s="26">
        <f>'Tarife FP'!D12</f>
        <v>0</v>
      </c>
      <c r="E12" s="31">
        <v>0</v>
      </c>
      <c r="F12" s="31">
        <v>0</v>
      </c>
      <c r="G12" s="31">
        <v>0</v>
      </c>
      <c r="H12" s="31">
        <v>0</v>
      </c>
      <c r="I12" s="31">
        <v>0</v>
      </c>
      <c r="J12" s="31">
        <v>0</v>
      </c>
      <c r="K12" s="31">
        <v>0</v>
      </c>
      <c r="L12" s="31">
        <v>0</v>
      </c>
      <c r="M12" s="31">
        <v>0</v>
      </c>
      <c r="N12" s="31">
        <v>0</v>
      </c>
      <c r="O12" s="31">
        <v>0</v>
      </c>
      <c r="P12" s="31">
        <v>0</v>
      </c>
      <c r="Q12" s="31">
        <v>0</v>
      </c>
      <c r="R12" s="31">
        <v>0</v>
      </c>
      <c r="S12" s="31">
        <v>0</v>
      </c>
      <c r="T12" s="31">
        <v>0</v>
      </c>
      <c r="U12" s="31">
        <v>0</v>
      </c>
      <c r="V12" s="31">
        <v>0</v>
      </c>
      <c r="W12" s="31">
        <v>0</v>
      </c>
      <c r="X12" s="31">
        <v>0</v>
      </c>
      <c r="Y12" s="31">
        <v>0</v>
      </c>
      <c r="Z12" s="31">
        <v>0</v>
      </c>
      <c r="AA12" s="31">
        <v>0</v>
      </c>
      <c r="AB12" s="31">
        <v>0</v>
      </c>
    </row>
    <row r="13" spans="1:28" ht="13" x14ac:dyDescent="0.3">
      <c r="A13" s="24" t="str">
        <f>'Costuri O&amp;M FP'!A16</f>
        <v>Categorie marfa 5</v>
      </c>
      <c r="B13" s="26">
        <f>'Tarife FP'!B13</f>
        <v>0</v>
      </c>
      <c r="C13" s="26">
        <f t="shared" si="3"/>
        <v>0</v>
      </c>
      <c r="D13" s="26">
        <f>'Tarife FP'!D13</f>
        <v>0</v>
      </c>
      <c r="E13" s="31">
        <v>0</v>
      </c>
      <c r="F13" s="31">
        <v>0</v>
      </c>
      <c r="G13" s="31">
        <v>0</v>
      </c>
      <c r="H13" s="31">
        <v>0</v>
      </c>
      <c r="I13" s="31">
        <v>0</v>
      </c>
      <c r="J13" s="31">
        <v>0</v>
      </c>
      <c r="K13" s="31">
        <v>0</v>
      </c>
      <c r="L13" s="31">
        <v>0</v>
      </c>
      <c r="M13" s="31">
        <v>0</v>
      </c>
      <c r="N13" s="31">
        <v>0</v>
      </c>
      <c r="O13" s="31">
        <v>0</v>
      </c>
      <c r="P13" s="31">
        <v>0</v>
      </c>
      <c r="Q13" s="31">
        <v>0</v>
      </c>
      <c r="R13" s="31">
        <v>0</v>
      </c>
      <c r="S13" s="31">
        <v>0</v>
      </c>
      <c r="T13" s="31">
        <v>0</v>
      </c>
      <c r="U13" s="31">
        <v>0</v>
      </c>
      <c r="V13" s="31">
        <v>0</v>
      </c>
      <c r="W13" s="31">
        <v>0</v>
      </c>
      <c r="X13" s="31">
        <v>0</v>
      </c>
      <c r="Y13" s="31">
        <v>0</v>
      </c>
      <c r="Z13" s="31">
        <v>0</v>
      </c>
      <c r="AA13" s="31">
        <v>0</v>
      </c>
      <c r="AB13" s="31">
        <v>0</v>
      </c>
    </row>
    <row r="15" spans="1:28" ht="13" x14ac:dyDescent="0.3">
      <c r="A15" s="5" t="s">
        <v>98</v>
      </c>
    </row>
    <row r="16" spans="1:28" ht="13" x14ac:dyDescent="0.3">
      <c r="A16" s="24" t="str">
        <f>'Costuri O&amp;M FP'!A19</f>
        <v>Categorie marfa 1</v>
      </c>
      <c r="B16" s="26">
        <f>'Tarife FP'!B16</f>
        <v>2.5</v>
      </c>
      <c r="C16" s="26">
        <f>B16*(1+5.6%)</f>
        <v>2.64</v>
      </c>
      <c r="D16" s="26">
        <f>'Tarife FP'!D16</f>
        <v>2.64</v>
      </c>
      <c r="E16" s="31">
        <f t="shared" ref="E16:T18" si="5">D16</f>
        <v>2.64</v>
      </c>
      <c r="F16" s="31">
        <f t="shared" si="5"/>
        <v>2.64</v>
      </c>
      <c r="G16" s="31">
        <f t="shared" si="5"/>
        <v>2.64</v>
      </c>
      <c r="H16" s="31">
        <f t="shared" si="5"/>
        <v>2.64</v>
      </c>
      <c r="I16" s="31">
        <f t="shared" si="5"/>
        <v>2.64</v>
      </c>
      <c r="J16" s="31">
        <f t="shared" si="5"/>
        <v>2.64</v>
      </c>
      <c r="K16" s="31">
        <f t="shared" si="5"/>
        <v>2.64</v>
      </c>
      <c r="L16" s="31">
        <f t="shared" si="5"/>
        <v>2.64</v>
      </c>
      <c r="M16" s="31">
        <f t="shared" si="5"/>
        <v>2.64</v>
      </c>
      <c r="N16" s="31">
        <f t="shared" si="5"/>
        <v>2.64</v>
      </c>
      <c r="O16" s="31">
        <f t="shared" si="5"/>
        <v>2.64</v>
      </c>
      <c r="P16" s="31">
        <f t="shared" si="5"/>
        <v>2.64</v>
      </c>
      <c r="Q16" s="31">
        <f t="shared" si="5"/>
        <v>2.64</v>
      </c>
      <c r="R16" s="31">
        <f t="shared" si="5"/>
        <v>2.64</v>
      </c>
      <c r="S16" s="31">
        <f t="shared" si="5"/>
        <v>2.64</v>
      </c>
      <c r="T16" s="31">
        <f t="shared" si="5"/>
        <v>2.64</v>
      </c>
      <c r="U16" s="31">
        <f t="shared" ref="U16:AB18" si="6">T16</f>
        <v>2.64</v>
      </c>
      <c r="V16" s="31">
        <f t="shared" si="6"/>
        <v>2.64</v>
      </c>
      <c r="W16" s="31">
        <f t="shared" si="6"/>
        <v>2.64</v>
      </c>
      <c r="X16" s="31">
        <f t="shared" si="6"/>
        <v>2.64</v>
      </c>
      <c r="Y16" s="31">
        <f t="shared" si="6"/>
        <v>2.64</v>
      </c>
      <c r="Z16" s="31">
        <f t="shared" si="6"/>
        <v>2.64</v>
      </c>
      <c r="AA16" s="31">
        <f t="shared" si="6"/>
        <v>2.64</v>
      </c>
      <c r="AB16" s="31">
        <f t="shared" si="6"/>
        <v>2.64</v>
      </c>
    </row>
    <row r="17" spans="1:28" ht="13" x14ac:dyDescent="0.3">
      <c r="A17" s="24" t="str">
        <f>'Costuri O&amp;M FP'!A20</f>
        <v>Categorie marfa 2</v>
      </c>
      <c r="B17" s="26">
        <f>'Tarife FP'!B17</f>
        <v>3</v>
      </c>
      <c r="C17" s="26">
        <f t="shared" ref="C17:C20" si="7">B17*(1+5.6%)</f>
        <v>3.1680000000000001</v>
      </c>
      <c r="D17" s="26">
        <f>'Tarife FP'!D17</f>
        <v>3.1680000000000001</v>
      </c>
      <c r="E17" s="31">
        <f t="shared" si="5"/>
        <v>3.1680000000000001</v>
      </c>
      <c r="F17" s="31">
        <f t="shared" si="5"/>
        <v>3.1680000000000001</v>
      </c>
      <c r="G17" s="31">
        <f t="shared" si="5"/>
        <v>3.1680000000000001</v>
      </c>
      <c r="H17" s="31">
        <f t="shared" si="5"/>
        <v>3.1680000000000001</v>
      </c>
      <c r="I17" s="31">
        <f t="shared" si="5"/>
        <v>3.1680000000000001</v>
      </c>
      <c r="J17" s="31">
        <f t="shared" si="5"/>
        <v>3.1680000000000001</v>
      </c>
      <c r="K17" s="31">
        <f t="shared" si="5"/>
        <v>3.1680000000000001</v>
      </c>
      <c r="L17" s="31">
        <f t="shared" si="5"/>
        <v>3.1680000000000001</v>
      </c>
      <c r="M17" s="31">
        <f t="shared" si="5"/>
        <v>3.1680000000000001</v>
      </c>
      <c r="N17" s="31">
        <f t="shared" si="5"/>
        <v>3.1680000000000001</v>
      </c>
      <c r="O17" s="31">
        <f t="shared" si="5"/>
        <v>3.1680000000000001</v>
      </c>
      <c r="P17" s="31">
        <f t="shared" si="5"/>
        <v>3.1680000000000001</v>
      </c>
      <c r="Q17" s="31">
        <f t="shared" si="5"/>
        <v>3.1680000000000001</v>
      </c>
      <c r="R17" s="31">
        <f t="shared" si="5"/>
        <v>3.1680000000000001</v>
      </c>
      <c r="S17" s="31">
        <f t="shared" si="5"/>
        <v>3.1680000000000001</v>
      </c>
      <c r="T17" s="31">
        <f t="shared" si="5"/>
        <v>3.1680000000000001</v>
      </c>
      <c r="U17" s="31">
        <f t="shared" si="6"/>
        <v>3.1680000000000001</v>
      </c>
      <c r="V17" s="31">
        <f t="shared" si="6"/>
        <v>3.1680000000000001</v>
      </c>
      <c r="W17" s="31">
        <f t="shared" si="6"/>
        <v>3.1680000000000001</v>
      </c>
      <c r="X17" s="31">
        <f t="shared" si="6"/>
        <v>3.1680000000000001</v>
      </c>
      <c r="Y17" s="31">
        <f t="shared" si="6"/>
        <v>3.1680000000000001</v>
      </c>
      <c r="Z17" s="31">
        <f t="shared" si="6"/>
        <v>3.1680000000000001</v>
      </c>
      <c r="AA17" s="31">
        <f t="shared" si="6"/>
        <v>3.1680000000000001</v>
      </c>
      <c r="AB17" s="31">
        <f t="shared" si="6"/>
        <v>3.1680000000000001</v>
      </c>
    </row>
    <row r="18" spans="1:28" ht="13" x14ac:dyDescent="0.3">
      <c r="A18" s="24" t="str">
        <f>'Costuri O&amp;M FP'!A21</f>
        <v>Categorie marfa 3</v>
      </c>
      <c r="B18" s="26">
        <f>'Tarife FP'!B18</f>
        <v>5</v>
      </c>
      <c r="C18" s="26">
        <f t="shared" si="7"/>
        <v>5.28</v>
      </c>
      <c r="D18" s="26">
        <f>'Tarife FP'!D18</f>
        <v>5.28</v>
      </c>
      <c r="E18" s="31">
        <f t="shared" si="5"/>
        <v>5.28</v>
      </c>
      <c r="F18" s="31">
        <f t="shared" si="5"/>
        <v>5.28</v>
      </c>
      <c r="G18" s="31">
        <f t="shared" si="5"/>
        <v>5.28</v>
      </c>
      <c r="H18" s="31">
        <f t="shared" si="5"/>
        <v>5.28</v>
      </c>
      <c r="I18" s="31">
        <f t="shared" si="5"/>
        <v>5.28</v>
      </c>
      <c r="J18" s="31">
        <f t="shared" si="5"/>
        <v>5.28</v>
      </c>
      <c r="K18" s="31">
        <f t="shared" si="5"/>
        <v>5.28</v>
      </c>
      <c r="L18" s="31">
        <f t="shared" si="5"/>
        <v>5.28</v>
      </c>
      <c r="M18" s="31">
        <f t="shared" si="5"/>
        <v>5.28</v>
      </c>
      <c r="N18" s="31">
        <f t="shared" si="5"/>
        <v>5.28</v>
      </c>
      <c r="O18" s="31">
        <f t="shared" si="5"/>
        <v>5.28</v>
      </c>
      <c r="P18" s="31">
        <f t="shared" si="5"/>
        <v>5.28</v>
      </c>
      <c r="Q18" s="31">
        <f t="shared" si="5"/>
        <v>5.28</v>
      </c>
      <c r="R18" s="31">
        <f t="shared" si="5"/>
        <v>5.28</v>
      </c>
      <c r="S18" s="31">
        <f t="shared" si="5"/>
        <v>5.28</v>
      </c>
      <c r="T18" s="31">
        <f t="shared" si="5"/>
        <v>5.28</v>
      </c>
      <c r="U18" s="31">
        <f t="shared" si="6"/>
        <v>5.28</v>
      </c>
      <c r="V18" s="31">
        <f t="shared" si="6"/>
        <v>5.28</v>
      </c>
      <c r="W18" s="31">
        <f t="shared" si="6"/>
        <v>5.28</v>
      </c>
      <c r="X18" s="31">
        <f t="shared" si="6"/>
        <v>5.28</v>
      </c>
      <c r="Y18" s="31">
        <f t="shared" si="6"/>
        <v>5.28</v>
      </c>
      <c r="Z18" s="31">
        <f t="shared" si="6"/>
        <v>5.28</v>
      </c>
      <c r="AA18" s="31">
        <f t="shared" si="6"/>
        <v>5.28</v>
      </c>
      <c r="AB18" s="31">
        <f t="shared" si="6"/>
        <v>5.28</v>
      </c>
    </row>
    <row r="19" spans="1:28" ht="13" x14ac:dyDescent="0.3">
      <c r="A19" s="24" t="str">
        <f>'Costuri O&amp;M FP'!A22</f>
        <v>Categorie marfa 4</v>
      </c>
      <c r="B19" s="26">
        <f>'Tarife FP'!B19</f>
        <v>0</v>
      </c>
      <c r="C19" s="26">
        <f t="shared" si="7"/>
        <v>0</v>
      </c>
      <c r="D19" s="26">
        <f>'Tarife FP'!D19</f>
        <v>0</v>
      </c>
      <c r="E19" s="31">
        <v>0</v>
      </c>
      <c r="F19" s="31">
        <v>0</v>
      </c>
      <c r="G19" s="31">
        <v>0</v>
      </c>
      <c r="H19" s="31">
        <v>0</v>
      </c>
      <c r="I19" s="31">
        <v>0</v>
      </c>
      <c r="J19" s="31">
        <v>0</v>
      </c>
      <c r="K19" s="31">
        <v>0</v>
      </c>
      <c r="L19" s="31">
        <v>0</v>
      </c>
      <c r="M19" s="31">
        <v>0</v>
      </c>
      <c r="N19" s="31">
        <v>0</v>
      </c>
      <c r="O19" s="31">
        <v>0</v>
      </c>
      <c r="P19" s="31">
        <v>0</v>
      </c>
      <c r="Q19" s="31">
        <v>0</v>
      </c>
      <c r="R19" s="31">
        <v>0</v>
      </c>
      <c r="S19" s="31">
        <v>0</v>
      </c>
      <c r="T19" s="31">
        <v>0</v>
      </c>
      <c r="U19" s="31">
        <v>0</v>
      </c>
      <c r="V19" s="31">
        <v>0</v>
      </c>
      <c r="W19" s="31">
        <v>0</v>
      </c>
      <c r="X19" s="31">
        <v>0</v>
      </c>
      <c r="Y19" s="31">
        <v>0</v>
      </c>
      <c r="Z19" s="31">
        <v>0</v>
      </c>
      <c r="AA19" s="31">
        <v>0</v>
      </c>
      <c r="AB19" s="31">
        <v>0</v>
      </c>
    </row>
    <row r="20" spans="1:28" ht="13" x14ac:dyDescent="0.3">
      <c r="A20" s="24" t="str">
        <f>'Costuri O&amp;M FP'!A23</f>
        <v>Categorie marfa 5</v>
      </c>
      <c r="B20" s="26">
        <f>'Tarife FP'!B20</f>
        <v>0</v>
      </c>
      <c r="C20" s="26">
        <f t="shared" si="7"/>
        <v>0</v>
      </c>
      <c r="D20" s="26">
        <f>'Tarife FP'!D20</f>
        <v>0</v>
      </c>
      <c r="E20" s="31">
        <v>0</v>
      </c>
      <c r="F20" s="31">
        <v>0</v>
      </c>
      <c r="G20" s="31">
        <v>0</v>
      </c>
      <c r="H20" s="31">
        <v>0</v>
      </c>
      <c r="I20" s="31">
        <v>0</v>
      </c>
      <c r="J20" s="31">
        <v>0</v>
      </c>
      <c r="K20" s="31">
        <v>0</v>
      </c>
      <c r="L20" s="31">
        <v>0</v>
      </c>
      <c r="M20" s="31">
        <v>0</v>
      </c>
      <c r="N20" s="31">
        <v>0</v>
      </c>
      <c r="O20" s="31">
        <v>0</v>
      </c>
      <c r="P20" s="31">
        <v>0</v>
      </c>
      <c r="Q20" s="31">
        <v>0</v>
      </c>
      <c r="R20" s="31">
        <v>0</v>
      </c>
      <c r="S20" s="31">
        <v>0</v>
      </c>
      <c r="T20" s="31">
        <v>0</v>
      </c>
      <c r="U20" s="31">
        <v>0</v>
      </c>
      <c r="V20" s="31">
        <v>0</v>
      </c>
      <c r="W20" s="31">
        <v>0</v>
      </c>
      <c r="X20" s="31">
        <v>0</v>
      </c>
      <c r="Y20" s="31">
        <v>0</v>
      </c>
      <c r="Z20" s="31">
        <v>0</v>
      </c>
      <c r="AA20" s="31">
        <v>0</v>
      </c>
      <c r="AB20" s="31">
        <v>0</v>
      </c>
    </row>
    <row r="22" spans="1:28" ht="13" x14ac:dyDescent="0.3">
      <c r="A22" s="5" t="s">
        <v>99</v>
      </c>
    </row>
    <row r="23" spans="1:28" ht="13" x14ac:dyDescent="0.3">
      <c r="A23" s="24" t="str">
        <f>'Costuri O&amp;M FP'!A26</f>
        <v>Categorie marfa 1</v>
      </c>
      <c r="B23" s="26">
        <f>'Tarife FP'!B23</f>
        <v>2.5</v>
      </c>
      <c r="C23" s="26">
        <f>B23*(1+5.6%)</f>
        <v>2.64</v>
      </c>
      <c r="D23" s="26">
        <f>'Tarife FP'!D23</f>
        <v>2.64</v>
      </c>
      <c r="E23" s="31">
        <f t="shared" ref="E23:T25" si="8">D23</f>
        <v>2.64</v>
      </c>
      <c r="F23" s="31">
        <f t="shared" si="8"/>
        <v>2.64</v>
      </c>
      <c r="G23" s="31">
        <f t="shared" si="8"/>
        <v>2.64</v>
      </c>
      <c r="H23" s="31">
        <f t="shared" si="8"/>
        <v>2.64</v>
      </c>
      <c r="I23" s="31">
        <f t="shared" si="8"/>
        <v>2.64</v>
      </c>
      <c r="J23" s="31">
        <f t="shared" si="8"/>
        <v>2.64</v>
      </c>
      <c r="K23" s="31">
        <f t="shared" si="8"/>
        <v>2.64</v>
      </c>
      <c r="L23" s="31">
        <f t="shared" si="8"/>
        <v>2.64</v>
      </c>
      <c r="M23" s="31">
        <f t="shared" si="8"/>
        <v>2.64</v>
      </c>
      <c r="N23" s="31">
        <f t="shared" si="8"/>
        <v>2.64</v>
      </c>
      <c r="O23" s="31">
        <f t="shared" si="8"/>
        <v>2.64</v>
      </c>
      <c r="P23" s="31">
        <f t="shared" si="8"/>
        <v>2.64</v>
      </c>
      <c r="Q23" s="31">
        <f t="shared" si="8"/>
        <v>2.64</v>
      </c>
      <c r="R23" s="31">
        <f t="shared" si="8"/>
        <v>2.64</v>
      </c>
      <c r="S23" s="31">
        <f t="shared" si="8"/>
        <v>2.64</v>
      </c>
      <c r="T23" s="31">
        <f t="shared" si="8"/>
        <v>2.64</v>
      </c>
      <c r="U23" s="31">
        <f t="shared" ref="U23:AB25" si="9">T23</f>
        <v>2.64</v>
      </c>
      <c r="V23" s="31">
        <f t="shared" si="9"/>
        <v>2.64</v>
      </c>
      <c r="W23" s="31">
        <f t="shared" si="9"/>
        <v>2.64</v>
      </c>
      <c r="X23" s="31">
        <f t="shared" si="9"/>
        <v>2.64</v>
      </c>
      <c r="Y23" s="31">
        <f t="shared" si="9"/>
        <v>2.64</v>
      </c>
      <c r="Z23" s="31">
        <f t="shared" si="9"/>
        <v>2.64</v>
      </c>
      <c r="AA23" s="31">
        <f t="shared" si="9"/>
        <v>2.64</v>
      </c>
      <c r="AB23" s="31">
        <f t="shared" si="9"/>
        <v>2.64</v>
      </c>
    </row>
    <row r="24" spans="1:28" ht="13" x14ac:dyDescent="0.3">
      <c r="A24" s="24" t="str">
        <f>'Costuri O&amp;M FP'!A27</f>
        <v>Categorie marfa 2</v>
      </c>
      <c r="B24" s="26">
        <f>'Tarife FP'!B24</f>
        <v>3</v>
      </c>
      <c r="C24" s="26">
        <f t="shared" ref="C24:C27" si="10">B24*(1+5.6%)</f>
        <v>3.1680000000000001</v>
      </c>
      <c r="D24" s="26">
        <f>'Tarife FP'!D24</f>
        <v>3.1680000000000001</v>
      </c>
      <c r="E24" s="31">
        <f t="shared" si="8"/>
        <v>3.1680000000000001</v>
      </c>
      <c r="F24" s="31">
        <f t="shared" si="8"/>
        <v>3.1680000000000001</v>
      </c>
      <c r="G24" s="31">
        <f t="shared" si="8"/>
        <v>3.1680000000000001</v>
      </c>
      <c r="H24" s="31">
        <f t="shared" si="8"/>
        <v>3.1680000000000001</v>
      </c>
      <c r="I24" s="31">
        <f t="shared" si="8"/>
        <v>3.1680000000000001</v>
      </c>
      <c r="J24" s="31">
        <f t="shared" si="8"/>
        <v>3.1680000000000001</v>
      </c>
      <c r="K24" s="31">
        <f t="shared" si="8"/>
        <v>3.1680000000000001</v>
      </c>
      <c r="L24" s="31">
        <f t="shared" si="8"/>
        <v>3.1680000000000001</v>
      </c>
      <c r="M24" s="31">
        <f t="shared" si="8"/>
        <v>3.1680000000000001</v>
      </c>
      <c r="N24" s="31">
        <f t="shared" si="8"/>
        <v>3.1680000000000001</v>
      </c>
      <c r="O24" s="31">
        <f t="shared" si="8"/>
        <v>3.1680000000000001</v>
      </c>
      <c r="P24" s="31">
        <f t="shared" si="8"/>
        <v>3.1680000000000001</v>
      </c>
      <c r="Q24" s="31">
        <f t="shared" si="8"/>
        <v>3.1680000000000001</v>
      </c>
      <c r="R24" s="31">
        <f t="shared" si="8"/>
        <v>3.1680000000000001</v>
      </c>
      <c r="S24" s="31">
        <f t="shared" si="8"/>
        <v>3.1680000000000001</v>
      </c>
      <c r="T24" s="31">
        <f t="shared" si="8"/>
        <v>3.1680000000000001</v>
      </c>
      <c r="U24" s="31">
        <f t="shared" si="9"/>
        <v>3.1680000000000001</v>
      </c>
      <c r="V24" s="31">
        <f t="shared" si="9"/>
        <v>3.1680000000000001</v>
      </c>
      <c r="W24" s="31">
        <f t="shared" si="9"/>
        <v>3.1680000000000001</v>
      </c>
      <c r="X24" s="31">
        <f t="shared" si="9"/>
        <v>3.1680000000000001</v>
      </c>
      <c r="Y24" s="31">
        <f t="shared" si="9"/>
        <v>3.1680000000000001</v>
      </c>
      <c r="Z24" s="31">
        <f t="shared" si="9"/>
        <v>3.1680000000000001</v>
      </c>
      <c r="AA24" s="31">
        <f t="shared" si="9"/>
        <v>3.1680000000000001</v>
      </c>
      <c r="AB24" s="31">
        <f t="shared" si="9"/>
        <v>3.1680000000000001</v>
      </c>
    </row>
    <row r="25" spans="1:28" ht="13" x14ac:dyDescent="0.3">
      <c r="A25" s="24" t="str">
        <f>'Costuri O&amp;M FP'!A28</f>
        <v>Categorie marfa 3</v>
      </c>
      <c r="B25" s="26">
        <f>'Tarife FP'!B25</f>
        <v>5</v>
      </c>
      <c r="C25" s="26">
        <f t="shared" si="10"/>
        <v>5.28</v>
      </c>
      <c r="D25" s="26">
        <f>'Tarife FP'!D25</f>
        <v>5.28</v>
      </c>
      <c r="E25" s="31">
        <f t="shared" si="8"/>
        <v>5.28</v>
      </c>
      <c r="F25" s="31">
        <f t="shared" si="8"/>
        <v>5.28</v>
      </c>
      <c r="G25" s="31">
        <f t="shared" si="8"/>
        <v>5.28</v>
      </c>
      <c r="H25" s="31">
        <f t="shared" si="8"/>
        <v>5.28</v>
      </c>
      <c r="I25" s="31">
        <f t="shared" si="8"/>
        <v>5.28</v>
      </c>
      <c r="J25" s="31">
        <f t="shared" si="8"/>
        <v>5.28</v>
      </c>
      <c r="K25" s="31">
        <f t="shared" si="8"/>
        <v>5.28</v>
      </c>
      <c r="L25" s="31">
        <f t="shared" si="8"/>
        <v>5.28</v>
      </c>
      <c r="M25" s="31">
        <f t="shared" si="8"/>
        <v>5.28</v>
      </c>
      <c r="N25" s="31">
        <f t="shared" si="8"/>
        <v>5.28</v>
      </c>
      <c r="O25" s="31">
        <f t="shared" si="8"/>
        <v>5.28</v>
      </c>
      <c r="P25" s="31">
        <f t="shared" si="8"/>
        <v>5.28</v>
      </c>
      <c r="Q25" s="31">
        <f t="shared" si="8"/>
        <v>5.28</v>
      </c>
      <c r="R25" s="31">
        <f t="shared" si="8"/>
        <v>5.28</v>
      </c>
      <c r="S25" s="31">
        <f t="shared" si="8"/>
        <v>5.28</v>
      </c>
      <c r="T25" s="31">
        <f t="shared" si="8"/>
        <v>5.28</v>
      </c>
      <c r="U25" s="31">
        <f t="shared" si="9"/>
        <v>5.28</v>
      </c>
      <c r="V25" s="31">
        <f t="shared" si="9"/>
        <v>5.28</v>
      </c>
      <c r="W25" s="31">
        <f t="shared" si="9"/>
        <v>5.28</v>
      </c>
      <c r="X25" s="31">
        <f t="shared" si="9"/>
        <v>5.28</v>
      </c>
      <c r="Y25" s="31">
        <f t="shared" si="9"/>
        <v>5.28</v>
      </c>
      <c r="Z25" s="31">
        <f t="shared" si="9"/>
        <v>5.28</v>
      </c>
      <c r="AA25" s="31">
        <f t="shared" si="9"/>
        <v>5.28</v>
      </c>
      <c r="AB25" s="31">
        <f t="shared" si="9"/>
        <v>5.28</v>
      </c>
    </row>
    <row r="26" spans="1:28" ht="13" x14ac:dyDescent="0.3">
      <c r="A26" s="24" t="str">
        <f>'Costuri O&amp;M FP'!A29</f>
        <v>Categorie marfa 4</v>
      </c>
      <c r="B26" s="26">
        <f>'Tarife FP'!B26</f>
        <v>0</v>
      </c>
      <c r="C26" s="26">
        <f t="shared" si="10"/>
        <v>0</v>
      </c>
      <c r="D26" s="26">
        <f>'Tarife FP'!D26</f>
        <v>0</v>
      </c>
      <c r="E26" s="31">
        <v>0</v>
      </c>
      <c r="F26" s="31">
        <v>0</v>
      </c>
      <c r="G26" s="31">
        <v>0</v>
      </c>
      <c r="H26" s="31">
        <v>0</v>
      </c>
      <c r="I26" s="31">
        <v>0</v>
      </c>
      <c r="J26" s="31">
        <v>0</v>
      </c>
      <c r="K26" s="31">
        <v>0</v>
      </c>
      <c r="L26" s="31">
        <v>0</v>
      </c>
      <c r="M26" s="31">
        <v>0</v>
      </c>
      <c r="N26" s="31">
        <v>0</v>
      </c>
      <c r="O26" s="31">
        <v>0</v>
      </c>
      <c r="P26" s="31">
        <v>0</v>
      </c>
      <c r="Q26" s="31">
        <v>0</v>
      </c>
      <c r="R26" s="31">
        <v>0</v>
      </c>
      <c r="S26" s="31">
        <v>0</v>
      </c>
      <c r="T26" s="31">
        <v>0</v>
      </c>
      <c r="U26" s="31">
        <v>0</v>
      </c>
      <c r="V26" s="31">
        <v>0</v>
      </c>
      <c r="W26" s="31">
        <v>0</v>
      </c>
      <c r="X26" s="31">
        <v>0</v>
      </c>
      <c r="Y26" s="31">
        <v>0</v>
      </c>
      <c r="Z26" s="31">
        <v>0</v>
      </c>
      <c r="AA26" s="31">
        <v>0</v>
      </c>
      <c r="AB26" s="31">
        <v>0</v>
      </c>
    </row>
    <row r="27" spans="1:28" ht="13" x14ac:dyDescent="0.3">
      <c r="A27" s="24" t="str">
        <f>'Costuri O&amp;M FP'!A30</f>
        <v>Categorie marfa 5</v>
      </c>
      <c r="B27" s="26">
        <f>'Tarife FP'!B27</f>
        <v>0</v>
      </c>
      <c r="C27" s="26">
        <f t="shared" si="10"/>
        <v>0</v>
      </c>
      <c r="D27" s="26">
        <f>'Tarife FP'!D27</f>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0</v>
      </c>
      <c r="W27" s="31">
        <v>0</v>
      </c>
      <c r="X27" s="31">
        <v>0</v>
      </c>
      <c r="Y27" s="31">
        <v>0</v>
      </c>
      <c r="Z27" s="31">
        <v>0</v>
      </c>
      <c r="AA27" s="31">
        <v>0</v>
      </c>
      <c r="AB27" s="31">
        <v>0</v>
      </c>
    </row>
    <row r="28" spans="1:28" ht="13" x14ac:dyDescent="0.3">
      <c r="A28" s="5"/>
    </row>
    <row r="29" spans="1:28" ht="13" x14ac:dyDescent="0.3">
      <c r="A29" s="2" t="s">
        <v>100</v>
      </c>
      <c r="B29" s="3" t="s">
        <v>12</v>
      </c>
      <c r="C29" s="3" t="s">
        <v>13</v>
      </c>
    </row>
    <row r="30" spans="1:28" ht="13" x14ac:dyDescent="0.3">
      <c r="A30" s="5"/>
    </row>
    <row r="31" spans="1:28" ht="13" x14ac:dyDescent="0.3">
      <c r="A31" s="5" t="s">
        <v>101</v>
      </c>
    </row>
    <row r="32" spans="1:28" ht="13" x14ac:dyDescent="0.3">
      <c r="A32" s="24" t="str">
        <f>'Costuri O&amp;M FP'!A35</f>
        <v>Categorie marfa 1</v>
      </c>
      <c r="B32" s="26">
        <f>'Tarife FP'!B32</f>
        <v>2.5</v>
      </c>
      <c r="C32" s="26">
        <f>B32*(1+5.6%)</f>
        <v>2.64</v>
      </c>
      <c r="D32" s="26">
        <f>'Tarife FP'!D32</f>
        <v>2.64</v>
      </c>
      <c r="E32" s="31">
        <f t="shared" ref="E32:T34" si="11">D32</f>
        <v>2.64</v>
      </c>
      <c r="F32" s="31">
        <f t="shared" si="11"/>
        <v>2.64</v>
      </c>
      <c r="G32" s="31">
        <f t="shared" si="11"/>
        <v>2.64</v>
      </c>
      <c r="H32" s="31">
        <f t="shared" si="11"/>
        <v>2.64</v>
      </c>
      <c r="I32" s="31">
        <f t="shared" si="11"/>
        <v>2.64</v>
      </c>
      <c r="J32" s="31">
        <f t="shared" si="11"/>
        <v>2.64</v>
      </c>
      <c r="K32" s="31">
        <f t="shared" si="11"/>
        <v>2.64</v>
      </c>
      <c r="L32" s="31">
        <f t="shared" si="11"/>
        <v>2.64</v>
      </c>
      <c r="M32" s="31">
        <f t="shared" si="11"/>
        <v>2.64</v>
      </c>
      <c r="N32" s="31">
        <f t="shared" si="11"/>
        <v>2.64</v>
      </c>
      <c r="O32" s="31">
        <f t="shared" si="11"/>
        <v>2.64</v>
      </c>
      <c r="P32" s="31">
        <f t="shared" si="11"/>
        <v>2.64</v>
      </c>
      <c r="Q32" s="31">
        <f t="shared" si="11"/>
        <v>2.64</v>
      </c>
      <c r="R32" s="31">
        <f t="shared" si="11"/>
        <v>2.64</v>
      </c>
      <c r="S32" s="31">
        <f t="shared" si="11"/>
        <v>2.64</v>
      </c>
      <c r="T32" s="31">
        <f t="shared" si="11"/>
        <v>2.64</v>
      </c>
      <c r="U32" s="31">
        <f t="shared" ref="U32:AB34" si="12">T32</f>
        <v>2.64</v>
      </c>
      <c r="V32" s="31">
        <f t="shared" si="12"/>
        <v>2.64</v>
      </c>
      <c r="W32" s="31">
        <f t="shared" si="12"/>
        <v>2.64</v>
      </c>
      <c r="X32" s="31">
        <f t="shared" si="12"/>
        <v>2.64</v>
      </c>
      <c r="Y32" s="31">
        <f t="shared" si="12"/>
        <v>2.64</v>
      </c>
      <c r="Z32" s="31">
        <f t="shared" si="12"/>
        <v>2.64</v>
      </c>
      <c r="AA32" s="31">
        <f t="shared" si="12"/>
        <v>2.64</v>
      </c>
      <c r="AB32" s="31">
        <f t="shared" si="12"/>
        <v>2.64</v>
      </c>
    </row>
    <row r="33" spans="1:28" ht="13" x14ac:dyDescent="0.3">
      <c r="A33" s="24" t="str">
        <f>'Costuri O&amp;M FP'!A36</f>
        <v>Categorie marfa 2</v>
      </c>
      <c r="B33" s="26">
        <f>'Tarife FP'!B33</f>
        <v>3</v>
      </c>
      <c r="C33" s="26">
        <f t="shared" ref="C33:C36" si="13">B33*(1+5.6%)</f>
        <v>3.1680000000000001</v>
      </c>
      <c r="D33" s="26">
        <f>'Tarife FP'!D33</f>
        <v>3.1680000000000001</v>
      </c>
      <c r="E33" s="31">
        <f t="shared" si="11"/>
        <v>3.1680000000000001</v>
      </c>
      <c r="F33" s="31">
        <f t="shared" si="11"/>
        <v>3.1680000000000001</v>
      </c>
      <c r="G33" s="31">
        <f t="shared" si="11"/>
        <v>3.1680000000000001</v>
      </c>
      <c r="H33" s="31">
        <f t="shared" si="11"/>
        <v>3.1680000000000001</v>
      </c>
      <c r="I33" s="31">
        <f t="shared" si="11"/>
        <v>3.1680000000000001</v>
      </c>
      <c r="J33" s="31">
        <f t="shared" si="11"/>
        <v>3.1680000000000001</v>
      </c>
      <c r="K33" s="31">
        <f t="shared" si="11"/>
        <v>3.1680000000000001</v>
      </c>
      <c r="L33" s="31">
        <f t="shared" si="11"/>
        <v>3.1680000000000001</v>
      </c>
      <c r="M33" s="31">
        <f t="shared" si="11"/>
        <v>3.1680000000000001</v>
      </c>
      <c r="N33" s="31">
        <f t="shared" si="11"/>
        <v>3.1680000000000001</v>
      </c>
      <c r="O33" s="31">
        <f t="shared" si="11"/>
        <v>3.1680000000000001</v>
      </c>
      <c r="P33" s="31">
        <f t="shared" si="11"/>
        <v>3.1680000000000001</v>
      </c>
      <c r="Q33" s="31">
        <f t="shared" si="11"/>
        <v>3.1680000000000001</v>
      </c>
      <c r="R33" s="31">
        <f t="shared" si="11"/>
        <v>3.1680000000000001</v>
      </c>
      <c r="S33" s="31">
        <f t="shared" si="11"/>
        <v>3.1680000000000001</v>
      </c>
      <c r="T33" s="31">
        <f t="shared" si="11"/>
        <v>3.1680000000000001</v>
      </c>
      <c r="U33" s="31">
        <f t="shared" si="12"/>
        <v>3.1680000000000001</v>
      </c>
      <c r="V33" s="31">
        <f t="shared" si="12"/>
        <v>3.1680000000000001</v>
      </c>
      <c r="W33" s="31">
        <f t="shared" si="12"/>
        <v>3.1680000000000001</v>
      </c>
      <c r="X33" s="31">
        <f t="shared" si="12"/>
        <v>3.1680000000000001</v>
      </c>
      <c r="Y33" s="31">
        <f t="shared" si="12"/>
        <v>3.1680000000000001</v>
      </c>
      <c r="Z33" s="31">
        <f t="shared" si="12"/>
        <v>3.1680000000000001</v>
      </c>
      <c r="AA33" s="31">
        <f t="shared" si="12"/>
        <v>3.1680000000000001</v>
      </c>
      <c r="AB33" s="31">
        <f t="shared" si="12"/>
        <v>3.1680000000000001</v>
      </c>
    </row>
    <row r="34" spans="1:28" ht="13" x14ac:dyDescent="0.3">
      <c r="A34" s="24" t="str">
        <f>'Costuri O&amp;M FP'!A37</f>
        <v>Categorie marfa 3</v>
      </c>
      <c r="B34" s="26">
        <f>'Tarife FP'!B34</f>
        <v>5</v>
      </c>
      <c r="C34" s="26">
        <f t="shared" si="13"/>
        <v>5.28</v>
      </c>
      <c r="D34" s="26">
        <f>'Tarife FP'!D34</f>
        <v>5.28</v>
      </c>
      <c r="E34" s="31">
        <f t="shared" si="11"/>
        <v>5.28</v>
      </c>
      <c r="F34" s="31">
        <f t="shared" si="11"/>
        <v>5.28</v>
      </c>
      <c r="G34" s="31">
        <f t="shared" si="11"/>
        <v>5.28</v>
      </c>
      <c r="H34" s="31">
        <f t="shared" si="11"/>
        <v>5.28</v>
      </c>
      <c r="I34" s="31">
        <f t="shared" si="11"/>
        <v>5.28</v>
      </c>
      <c r="J34" s="31">
        <f t="shared" si="11"/>
        <v>5.28</v>
      </c>
      <c r="K34" s="31">
        <f t="shared" si="11"/>
        <v>5.28</v>
      </c>
      <c r="L34" s="31">
        <f t="shared" si="11"/>
        <v>5.28</v>
      </c>
      <c r="M34" s="31">
        <f t="shared" si="11"/>
        <v>5.28</v>
      </c>
      <c r="N34" s="31">
        <f t="shared" si="11"/>
        <v>5.28</v>
      </c>
      <c r="O34" s="31">
        <f t="shared" si="11"/>
        <v>5.28</v>
      </c>
      <c r="P34" s="31">
        <f t="shared" si="11"/>
        <v>5.28</v>
      </c>
      <c r="Q34" s="31">
        <f t="shared" si="11"/>
        <v>5.28</v>
      </c>
      <c r="R34" s="31">
        <f t="shared" si="11"/>
        <v>5.28</v>
      </c>
      <c r="S34" s="31">
        <f t="shared" si="11"/>
        <v>5.28</v>
      </c>
      <c r="T34" s="31">
        <f t="shared" si="11"/>
        <v>5.28</v>
      </c>
      <c r="U34" s="31">
        <f t="shared" si="12"/>
        <v>5.28</v>
      </c>
      <c r="V34" s="31">
        <f t="shared" si="12"/>
        <v>5.28</v>
      </c>
      <c r="W34" s="31">
        <f t="shared" si="12"/>
        <v>5.28</v>
      </c>
      <c r="X34" s="31">
        <f t="shared" si="12"/>
        <v>5.28</v>
      </c>
      <c r="Y34" s="31">
        <f t="shared" si="12"/>
        <v>5.28</v>
      </c>
      <c r="Z34" s="31">
        <f t="shared" si="12"/>
        <v>5.28</v>
      </c>
      <c r="AA34" s="31">
        <f t="shared" si="12"/>
        <v>5.28</v>
      </c>
      <c r="AB34" s="31">
        <f t="shared" si="12"/>
        <v>5.28</v>
      </c>
    </row>
    <row r="35" spans="1:28" ht="13" x14ac:dyDescent="0.3">
      <c r="A35" s="24" t="str">
        <f>'Costuri O&amp;M FP'!A38</f>
        <v>Categorie marfa 4</v>
      </c>
      <c r="B35" s="26">
        <f>'Tarife FP'!B35</f>
        <v>0</v>
      </c>
      <c r="C35" s="26">
        <f t="shared" si="13"/>
        <v>0</v>
      </c>
      <c r="D35" s="26">
        <f>'Tarife FP'!D35</f>
        <v>0</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row>
    <row r="36" spans="1:28" ht="13" x14ac:dyDescent="0.3">
      <c r="A36" s="24" t="str">
        <f>'Costuri O&amp;M FP'!A39</f>
        <v>Categorie marfa 5</v>
      </c>
      <c r="B36" s="26">
        <f>'Tarife FP'!B36</f>
        <v>0</v>
      </c>
      <c r="C36" s="26">
        <f t="shared" si="13"/>
        <v>0</v>
      </c>
      <c r="D36" s="26">
        <f>'Tarife FP'!D36</f>
        <v>0</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row>
    <row r="37" spans="1:28" ht="13" x14ac:dyDescent="0.3">
      <c r="A37" s="5"/>
    </row>
    <row r="38" spans="1:28" ht="13" x14ac:dyDescent="0.3">
      <c r="A38" s="5" t="s">
        <v>102</v>
      </c>
    </row>
    <row r="39" spans="1:28" ht="13" x14ac:dyDescent="0.3">
      <c r="A39" s="24" t="str">
        <f>'Costuri O&amp;M FP'!A42</f>
        <v>Categorie marfa 1</v>
      </c>
      <c r="B39" s="26">
        <f>'Tarife FP'!B39</f>
        <v>2.5</v>
      </c>
      <c r="C39" s="26">
        <f>B39*(1+5.6%)</f>
        <v>2.64</v>
      </c>
      <c r="D39" s="26">
        <f>'Tarife FP'!D39</f>
        <v>2.64</v>
      </c>
      <c r="E39" s="31">
        <f t="shared" ref="E39:T41" si="14">D39</f>
        <v>2.64</v>
      </c>
      <c r="F39" s="31">
        <f t="shared" si="14"/>
        <v>2.64</v>
      </c>
      <c r="G39" s="31">
        <f t="shared" si="14"/>
        <v>2.64</v>
      </c>
      <c r="H39" s="31">
        <f t="shared" si="14"/>
        <v>2.64</v>
      </c>
      <c r="I39" s="31">
        <f t="shared" si="14"/>
        <v>2.64</v>
      </c>
      <c r="J39" s="31">
        <f t="shared" si="14"/>
        <v>2.64</v>
      </c>
      <c r="K39" s="31">
        <f t="shared" si="14"/>
        <v>2.64</v>
      </c>
      <c r="L39" s="31">
        <f t="shared" si="14"/>
        <v>2.64</v>
      </c>
      <c r="M39" s="31">
        <f t="shared" si="14"/>
        <v>2.64</v>
      </c>
      <c r="N39" s="31">
        <f t="shared" si="14"/>
        <v>2.64</v>
      </c>
      <c r="O39" s="31">
        <f t="shared" si="14"/>
        <v>2.64</v>
      </c>
      <c r="P39" s="31">
        <f t="shared" si="14"/>
        <v>2.64</v>
      </c>
      <c r="Q39" s="31">
        <f t="shared" si="14"/>
        <v>2.64</v>
      </c>
      <c r="R39" s="31">
        <f t="shared" si="14"/>
        <v>2.64</v>
      </c>
      <c r="S39" s="31">
        <f t="shared" si="14"/>
        <v>2.64</v>
      </c>
      <c r="T39" s="31">
        <f t="shared" si="14"/>
        <v>2.64</v>
      </c>
      <c r="U39" s="31">
        <f t="shared" ref="U39:AB41" si="15">T39</f>
        <v>2.64</v>
      </c>
      <c r="V39" s="31">
        <f t="shared" si="15"/>
        <v>2.64</v>
      </c>
      <c r="W39" s="31">
        <f t="shared" si="15"/>
        <v>2.64</v>
      </c>
      <c r="X39" s="31">
        <f t="shared" si="15"/>
        <v>2.64</v>
      </c>
      <c r="Y39" s="31">
        <f t="shared" si="15"/>
        <v>2.64</v>
      </c>
      <c r="Z39" s="31">
        <f t="shared" si="15"/>
        <v>2.64</v>
      </c>
      <c r="AA39" s="31">
        <f t="shared" si="15"/>
        <v>2.64</v>
      </c>
      <c r="AB39" s="31">
        <f t="shared" si="15"/>
        <v>2.64</v>
      </c>
    </row>
    <row r="40" spans="1:28" ht="13" x14ac:dyDescent="0.3">
      <c r="A40" s="24" t="str">
        <f>'Costuri O&amp;M FP'!A43</f>
        <v>Categorie marfa 2</v>
      </c>
      <c r="B40" s="26">
        <f>'Tarife FP'!B40</f>
        <v>3</v>
      </c>
      <c r="C40" s="26">
        <f t="shared" ref="C40:C43" si="16">B40*(1+5.6%)</f>
        <v>3.1680000000000001</v>
      </c>
      <c r="D40" s="26">
        <f>'Tarife FP'!D40</f>
        <v>3.1680000000000001</v>
      </c>
      <c r="E40" s="31">
        <f t="shared" si="14"/>
        <v>3.1680000000000001</v>
      </c>
      <c r="F40" s="31">
        <f t="shared" si="14"/>
        <v>3.1680000000000001</v>
      </c>
      <c r="G40" s="31">
        <f t="shared" si="14"/>
        <v>3.1680000000000001</v>
      </c>
      <c r="H40" s="31">
        <f t="shared" si="14"/>
        <v>3.1680000000000001</v>
      </c>
      <c r="I40" s="31">
        <f t="shared" si="14"/>
        <v>3.1680000000000001</v>
      </c>
      <c r="J40" s="31">
        <f t="shared" si="14"/>
        <v>3.1680000000000001</v>
      </c>
      <c r="K40" s="31">
        <f t="shared" si="14"/>
        <v>3.1680000000000001</v>
      </c>
      <c r="L40" s="31">
        <f t="shared" si="14"/>
        <v>3.1680000000000001</v>
      </c>
      <c r="M40" s="31">
        <f t="shared" si="14"/>
        <v>3.1680000000000001</v>
      </c>
      <c r="N40" s="31">
        <f t="shared" si="14"/>
        <v>3.1680000000000001</v>
      </c>
      <c r="O40" s="31">
        <f t="shared" si="14"/>
        <v>3.1680000000000001</v>
      </c>
      <c r="P40" s="31">
        <f t="shared" si="14"/>
        <v>3.1680000000000001</v>
      </c>
      <c r="Q40" s="31">
        <f t="shared" si="14"/>
        <v>3.1680000000000001</v>
      </c>
      <c r="R40" s="31">
        <f t="shared" si="14"/>
        <v>3.1680000000000001</v>
      </c>
      <c r="S40" s="31">
        <f t="shared" si="14"/>
        <v>3.1680000000000001</v>
      </c>
      <c r="T40" s="31">
        <f t="shared" si="14"/>
        <v>3.1680000000000001</v>
      </c>
      <c r="U40" s="31">
        <f t="shared" si="15"/>
        <v>3.1680000000000001</v>
      </c>
      <c r="V40" s="31">
        <f t="shared" si="15"/>
        <v>3.1680000000000001</v>
      </c>
      <c r="W40" s="31">
        <f t="shared" si="15"/>
        <v>3.1680000000000001</v>
      </c>
      <c r="X40" s="31">
        <f t="shared" si="15"/>
        <v>3.1680000000000001</v>
      </c>
      <c r="Y40" s="31">
        <f t="shared" si="15"/>
        <v>3.1680000000000001</v>
      </c>
      <c r="Z40" s="31">
        <f t="shared" si="15"/>
        <v>3.1680000000000001</v>
      </c>
      <c r="AA40" s="31">
        <f t="shared" si="15"/>
        <v>3.1680000000000001</v>
      </c>
      <c r="AB40" s="31">
        <f t="shared" si="15"/>
        <v>3.1680000000000001</v>
      </c>
    </row>
    <row r="41" spans="1:28" ht="13" x14ac:dyDescent="0.3">
      <c r="A41" s="24" t="str">
        <f>'Costuri O&amp;M FP'!A44</f>
        <v>Categorie marfa 3</v>
      </c>
      <c r="B41" s="26">
        <f>'Tarife FP'!B41</f>
        <v>5</v>
      </c>
      <c r="C41" s="26">
        <f t="shared" si="16"/>
        <v>5.28</v>
      </c>
      <c r="D41" s="26">
        <f>'Tarife FP'!D41</f>
        <v>5.28</v>
      </c>
      <c r="E41" s="31">
        <f t="shared" si="14"/>
        <v>5.28</v>
      </c>
      <c r="F41" s="31">
        <f t="shared" si="14"/>
        <v>5.28</v>
      </c>
      <c r="G41" s="31">
        <f t="shared" si="14"/>
        <v>5.28</v>
      </c>
      <c r="H41" s="31">
        <f t="shared" si="14"/>
        <v>5.28</v>
      </c>
      <c r="I41" s="31">
        <f t="shared" si="14"/>
        <v>5.28</v>
      </c>
      <c r="J41" s="31">
        <f t="shared" si="14"/>
        <v>5.28</v>
      </c>
      <c r="K41" s="31">
        <f t="shared" si="14"/>
        <v>5.28</v>
      </c>
      <c r="L41" s="31">
        <f t="shared" si="14"/>
        <v>5.28</v>
      </c>
      <c r="M41" s="31">
        <f t="shared" si="14"/>
        <v>5.28</v>
      </c>
      <c r="N41" s="31">
        <f t="shared" si="14"/>
        <v>5.28</v>
      </c>
      <c r="O41" s="31">
        <f t="shared" si="14"/>
        <v>5.28</v>
      </c>
      <c r="P41" s="31">
        <f t="shared" si="14"/>
        <v>5.28</v>
      </c>
      <c r="Q41" s="31">
        <f t="shared" si="14"/>
        <v>5.28</v>
      </c>
      <c r="R41" s="31">
        <f t="shared" si="14"/>
        <v>5.28</v>
      </c>
      <c r="S41" s="31">
        <f t="shared" si="14"/>
        <v>5.28</v>
      </c>
      <c r="T41" s="31">
        <f t="shared" si="14"/>
        <v>5.28</v>
      </c>
      <c r="U41" s="31">
        <f t="shared" si="15"/>
        <v>5.28</v>
      </c>
      <c r="V41" s="31">
        <f t="shared" si="15"/>
        <v>5.28</v>
      </c>
      <c r="W41" s="31">
        <f t="shared" si="15"/>
        <v>5.28</v>
      </c>
      <c r="X41" s="31">
        <f t="shared" si="15"/>
        <v>5.28</v>
      </c>
      <c r="Y41" s="31">
        <f t="shared" si="15"/>
        <v>5.28</v>
      </c>
      <c r="Z41" s="31">
        <f t="shared" si="15"/>
        <v>5.28</v>
      </c>
      <c r="AA41" s="31">
        <f t="shared" si="15"/>
        <v>5.28</v>
      </c>
      <c r="AB41" s="31">
        <f t="shared" si="15"/>
        <v>5.28</v>
      </c>
    </row>
    <row r="42" spans="1:28" ht="13" x14ac:dyDescent="0.3">
      <c r="A42" s="24" t="str">
        <f>'Costuri O&amp;M FP'!A45</f>
        <v>Categorie marfa 4</v>
      </c>
      <c r="B42" s="26">
        <f>'Tarife FP'!B42</f>
        <v>0</v>
      </c>
      <c r="C42" s="26">
        <f t="shared" si="16"/>
        <v>0</v>
      </c>
      <c r="D42" s="26">
        <f>'Tarife FP'!D42</f>
        <v>0</v>
      </c>
      <c r="E42" s="31">
        <v>0</v>
      </c>
      <c r="F42" s="31">
        <v>0</v>
      </c>
      <c r="G42" s="31">
        <v>0</v>
      </c>
      <c r="H42" s="31">
        <v>0</v>
      </c>
      <c r="I42" s="31">
        <v>0</v>
      </c>
      <c r="J42" s="31">
        <v>0</v>
      </c>
      <c r="K42" s="31">
        <v>0</v>
      </c>
      <c r="L42" s="31">
        <v>0</v>
      </c>
      <c r="M42" s="31">
        <v>0</v>
      </c>
      <c r="N42" s="31">
        <v>0</v>
      </c>
      <c r="O42" s="31">
        <v>0</v>
      </c>
      <c r="P42" s="31">
        <v>0</v>
      </c>
      <c r="Q42" s="31">
        <v>0</v>
      </c>
      <c r="R42" s="31">
        <v>0</v>
      </c>
      <c r="S42" s="31">
        <v>0</v>
      </c>
      <c r="T42" s="31">
        <v>0</v>
      </c>
      <c r="U42" s="31">
        <v>0</v>
      </c>
      <c r="V42" s="31">
        <v>0</v>
      </c>
      <c r="W42" s="31">
        <v>0</v>
      </c>
      <c r="X42" s="31">
        <v>0</v>
      </c>
      <c r="Y42" s="31">
        <v>0</v>
      </c>
      <c r="Z42" s="31">
        <v>0</v>
      </c>
      <c r="AA42" s="31">
        <v>0</v>
      </c>
      <c r="AB42" s="31">
        <v>0</v>
      </c>
    </row>
    <row r="43" spans="1:28" ht="13" x14ac:dyDescent="0.3">
      <c r="A43" s="24" t="str">
        <f>'Costuri O&amp;M FP'!A46</f>
        <v>Categorie marfa 5</v>
      </c>
      <c r="B43" s="26">
        <f>'Tarife FP'!B43</f>
        <v>0</v>
      </c>
      <c r="C43" s="26">
        <f t="shared" si="16"/>
        <v>0</v>
      </c>
      <c r="D43" s="26">
        <f>'Tarife FP'!D43</f>
        <v>0</v>
      </c>
      <c r="E43" s="31">
        <v>0</v>
      </c>
      <c r="F43" s="31">
        <v>0</v>
      </c>
      <c r="G43" s="31">
        <v>0</v>
      </c>
      <c r="H43" s="31">
        <v>0</v>
      </c>
      <c r="I43" s="31">
        <v>0</v>
      </c>
      <c r="J43" s="31">
        <v>0</v>
      </c>
      <c r="K43" s="31">
        <v>0</v>
      </c>
      <c r="L43" s="31">
        <v>0</v>
      </c>
      <c r="M43" s="31">
        <v>0</v>
      </c>
      <c r="N43" s="31">
        <v>0</v>
      </c>
      <c r="O43" s="31">
        <v>0</v>
      </c>
      <c r="P43" s="31">
        <v>0</v>
      </c>
      <c r="Q43" s="31">
        <v>0</v>
      </c>
      <c r="R43" s="31">
        <v>0</v>
      </c>
      <c r="S43" s="31">
        <v>0</v>
      </c>
      <c r="T43" s="31">
        <v>0</v>
      </c>
      <c r="U43" s="31">
        <v>0</v>
      </c>
      <c r="V43" s="31">
        <v>0</v>
      </c>
      <c r="W43" s="31">
        <v>0</v>
      </c>
      <c r="X43" s="31">
        <v>0</v>
      </c>
      <c r="Y43" s="31">
        <v>0</v>
      </c>
      <c r="Z43" s="31">
        <v>0</v>
      </c>
      <c r="AA43" s="31">
        <v>0</v>
      </c>
      <c r="AB43" s="31">
        <v>0</v>
      </c>
    </row>
    <row r="44" spans="1:28" ht="13" x14ac:dyDescent="0.3">
      <c r="A44" s="5"/>
    </row>
    <row r="45" spans="1:28" ht="13" x14ac:dyDescent="0.3">
      <c r="A45" s="5" t="s">
        <v>103</v>
      </c>
    </row>
    <row r="46" spans="1:28" ht="13" x14ac:dyDescent="0.3">
      <c r="A46" s="24" t="str">
        <f>'Costuri O&amp;M FP'!A49</f>
        <v>Categorie marfa 1</v>
      </c>
      <c r="B46" s="26">
        <f>'Tarife FP'!B46</f>
        <v>2.5</v>
      </c>
      <c r="C46" s="26">
        <f>B46*(1+5.6%)</f>
        <v>2.64</v>
      </c>
      <c r="D46" s="26">
        <f>'Tarife FP'!D46</f>
        <v>2.64</v>
      </c>
      <c r="E46" s="31">
        <f t="shared" ref="E46:T48" si="17">D46</f>
        <v>2.64</v>
      </c>
      <c r="F46" s="31">
        <f t="shared" si="17"/>
        <v>2.64</v>
      </c>
      <c r="G46" s="31">
        <f t="shared" si="17"/>
        <v>2.64</v>
      </c>
      <c r="H46" s="31">
        <f t="shared" si="17"/>
        <v>2.64</v>
      </c>
      <c r="I46" s="31">
        <f t="shared" si="17"/>
        <v>2.64</v>
      </c>
      <c r="J46" s="31">
        <f t="shared" si="17"/>
        <v>2.64</v>
      </c>
      <c r="K46" s="31">
        <f t="shared" si="17"/>
        <v>2.64</v>
      </c>
      <c r="L46" s="31">
        <f t="shared" si="17"/>
        <v>2.64</v>
      </c>
      <c r="M46" s="31">
        <f t="shared" si="17"/>
        <v>2.64</v>
      </c>
      <c r="N46" s="31">
        <f t="shared" si="17"/>
        <v>2.64</v>
      </c>
      <c r="O46" s="31">
        <f t="shared" si="17"/>
        <v>2.64</v>
      </c>
      <c r="P46" s="31">
        <f t="shared" si="17"/>
        <v>2.64</v>
      </c>
      <c r="Q46" s="31">
        <f t="shared" si="17"/>
        <v>2.64</v>
      </c>
      <c r="R46" s="31">
        <f t="shared" si="17"/>
        <v>2.64</v>
      </c>
      <c r="S46" s="31">
        <f t="shared" si="17"/>
        <v>2.64</v>
      </c>
      <c r="T46" s="31">
        <f t="shared" si="17"/>
        <v>2.64</v>
      </c>
      <c r="U46" s="31">
        <f t="shared" ref="U46:AB48" si="18">T46</f>
        <v>2.64</v>
      </c>
      <c r="V46" s="31">
        <f t="shared" si="18"/>
        <v>2.64</v>
      </c>
      <c r="W46" s="31">
        <f t="shared" si="18"/>
        <v>2.64</v>
      </c>
      <c r="X46" s="31">
        <f t="shared" si="18"/>
        <v>2.64</v>
      </c>
      <c r="Y46" s="31">
        <f t="shared" si="18"/>
        <v>2.64</v>
      </c>
      <c r="Z46" s="31">
        <f t="shared" si="18"/>
        <v>2.64</v>
      </c>
      <c r="AA46" s="31">
        <f t="shared" si="18"/>
        <v>2.64</v>
      </c>
      <c r="AB46" s="31">
        <f t="shared" si="18"/>
        <v>2.64</v>
      </c>
    </row>
    <row r="47" spans="1:28" ht="13" x14ac:dyDescent="0.3">
      <c r="A47" s="24" t="str">
        <f>'Costuri O&amp;M FP'!A50</f>
        <v>Categorie marfa 2</v>
      </c>
      <c r="B47" s="26">
        <f>'Tarife FP'!B47</f>
        <v>3</v>
      </c>
      <c r="C47" s="26">
        <f t="shared" ref="C47:C50" si="19">B47*(1+5.6%)</f>
        <v>3.1680000000000001</v>
      </c>
      <c r="D47" s="26">
        <f>'Tarife FP'!D47</f>
        <v>3.1680000000000001</v>
      </c>
      <c r="E47" s="31">
        <f t="shared" si="17"/>
        <v>3.1680000000000001</v>
      </c>
      <c r="F47" s="31">
        <f t="shared" si="17"/>
        <v>3.1680000000000001</v>
      </c>
      <c r="G47" s="31">
        <f t="shared" si="17"/>
        <v>3.1680000000000001</v>
      </c>
      <c r="H47" s="31">
        <f t="shared" si="17"/>
        <v>3.1680000000000001</v>
      </c>
      <c r="I47" s="31">
        <f t="shared" si="17"/>
        <v>3.1680000000000001</v>
      </c>
      <c r="J47" s="31">
        <f t="shared" si="17"/>
        <v>3.1680000000000001</v>
      </c>
      <c r="K47" s="31">
        <f t="shared" si="17"/>
        <v>3.1680000000000001</v>
      </c>
      <c r="L47" s="31">
        <f t="shared" si="17"/>
        <v>3.1680000000000001</v>
      </c>
      <c r="M47" s="31">
        <f t="shared" si="17"/>
        <v>3.1680000000000001</v>
      </c>
      <c r="N47" s="31">
        <f t="shared" si="17"/>
        <v>3.1680000000000001</v>
      </c>
      <c r="O47" s="31">
        <f t="shared" si="17"/>
        <v>3.1680000000000001</v>
      </c>
      <c r="P47" s="31">
        <f t="shared" si="17"/>
        <v>3.1680000000000001</v>
      </c>
      <c r="Q47" s="31">
        <f t="shared" si="17"/>
        <v>3.1680000000000001</v>
      </c>
      <c r="R47" s="31">
        <f t="shared" si="17"/>
        <v>3.1680000000000001</v>
      </c>
      <c r="S47" s="31">
        <f t="shared" si="17"/>
        <v>3.1680000000000001</v>
      </c>
      <c r="T47" s="31">
        <f t="shared" si="17"/>
        <v>3.1680000000000001</v>
      </c>
      <c r="U47" s="31">
        <f t="shared" si="18"/>
        <v>3.1680000000000001</v>
      </c>
      <c r="V47" s="31">
        <f t="shared" si="18"/>
        <v>3.1680000000000001</v>
      </c>
      <c r="W47" s="31">
        <f t="shared" si="18"/>
        <v>3.1680000000000001</v>
      </c>
      <c r="X47" s="31">
        <f t="shared" si="18"/>
        <v>3.1680000000000001</v>
      </c>
      <c r="Y47" s="31">
        <f t="shared" si="18"/>
        <v>3.1680000000000001</v>
      </c>
      <c r="Z47" s="31">
        <f t="shared" si="18"/>
        <v>3.1680000000000001</v>
      </c>
      <c r="AA47" s="31">
        <f t="shared" si="18"/>
        <v>3.1680000000000001</v>
      </c>
      <c r="AB47" s="31">
        <f t="shared" si="18"/>
        <v>3.1680000000000001</v>
      </c>
    </row>
    <row r="48" spans="1:28" ht="13" x14ac:dyDescent="0.3">
      <c r="A48" s="24" t="str">
        <f>'Costuri O&amp;M FP'!A51</f>
        <v>Categorie marfa 3</v>
      </c>
      <c r="B48" s="26">
        <f>'Tarife FP'!B48</f>
        <v>5</v>
      </c>
      <c r="C48" s="26">
        <f t="shared" si="19"/>
        <v>5.28</v>
      </c>
      <c r="D48" s="26">
        <f>'Tarife FP'!D48</f>
        <v>5.28</v>
      </c>
      <c r="E48" s="31">
        <f t="shared" si="17"/>
        <v>5.28</v>
      </c>
      <c r="F48" s="31">
        <f t="shared" si="17"/>
        <v>5.28</v>
      </c>
      <c r="G48" s="31">
        <f t="shared" si="17"/>
        <v>5.28</v>
      </c>
      <c r="H48" s="31">
        <f t="shared" si="17"/>
        <v>5.28</v>
      </c>
      <c r="I48" s="31">
        <f t="shared" si="17"/>
        <v>5.28</v>
      </c>
      <c r="J48" s="31">
        <f t="shared" si="17"/>
        <v>5.28</v>
      </c>
      <c r="K48" s="31">
        <f t="shared" si="17"/>
        <v>5.28</v>
      </c>
      <c r="L48" s="31">
        <f t="shared" si="17"/>
        <v>5.28</v>
      </c>
      <c r="M48" s="31">
        <f t="shared" si="17"/>
        <v>5.28</v>
      </c>
      <c r="N48" s="31">
        <f t="shared" si="17"/>
        <v>5.28</v>
      </c>
      <c r="O48" s="31">
        <f t="shared" si="17"/>
        <v>5.28</v>
      </c>
      <c r="P48" s="31">
        <f t="shared" si="17"/>
        <v>5.28</v>
      </c>
      <c r="Q48" s="31">
        <f t="shared" si="17"/>
        <v>5.28</v>
      </c>
      <c r="R48" s="31">
        <f t="shared" si="17"/>
        <v>5.28</v>
      </c>
      <c r="S48" s="31">
        <f t="shared" si="17"/>
        <v>5.28</v>
      </c>
      <c r="T48" s="31">
        <f t="shared" si="17"/>
        <v>5.28</v>
      </c>
      <c r="U48" s="31">
        <f t="shared" si="18"/>
        <v>5.28</v>
      </c>
      <c r="V48" s="31">
        <f t="shared" si="18"/>
        <v>5.28</v>
      </c>
      <c r="W48" s="31">
        <f t="shared" si="18"/>
        <v>5.28</v>
      </c>
      <c r="X48" s="31">
        <f t="shared" si="18"/>
        <v>5.28</v>
      </c>
      <c r="Y48" s="31">
        <f t="shared" si="18"/>
        <v>5.28</v>
      </c>
      <c r="Z48" s="31">
        <f t="shared" si="18"/>
        <v>5.28</v>
      </c>
      <c r="AA48" s="31">
        <f t="shared" si="18"/>
        <v>5.28</v>
      </c>
      <c r="AB48" s="31">
        <f t="shared" si="18"/>
        <v>5.28</v>
      </c>
    </row>
    <row r="49" spans="1:28" ht="13" x14ac:dyDescent="0.3">
      <c r="A49" s="24" t="str">
        <f>'Costuri O&amp;M FP'!A52</f>
        <v>Categorie marfa 4</v>
      </c>
      <c r="B49" s="26">
        <f>'Tarife FP'!B49</f>
        <v>0</v>
      </c>
      <c r="C49" s="26">
        <f t="shared" si="19"/>
        <v>0</v>
      </c>
      <c r="D49" s="26">
        <f>'Tarife FP'!D49</f>
        <v>0</v>
      </c>
      <c r="E49" s="31">
        <v>0</v>
      </c>
      <c r="F49" s="31">
        <v>0</v>
      </c>
      <c r="G49" s="31">
        <v>0</v>
      </c>
      <c r="H49" s="31">
        <v>0</v>
      </c>
      <c r="I49" s="31">
        <v>0</v>
      </c>
      <c r="J49" s="31">
        <v>0</v>
      </c>
      <c r="K49" s="31">
        <v>0</v>
      </c>
      <c r="L49" s="31">
        <v>0</v>
      </c>
      <c r="M49" s="31">
        <v>0</v>
      </c>
      <c r="N49" s="31">
        <v>0</v>
      </c>
      <c r="O49" s="31">
        <v>0</v>
      </c>
      <c r="P49" s="31">
        <v>0</v>
      </c>
      <c r="Q49" s="31">
        <v>0</v>
      </c>
      <c r="R49" s="31">
        <v>0</v>
      </c>
      <c r="S49" s="31">
        <v>0</v>
      </c>
      <c r="T49" s="31">
        <v>0</v>
      </c>
      <c r="U49" s="31">
        <v>0</v>
      </c>
      <c r="V49" s="31">
        <v>0</v>
      </c>
      <c r="W49" s="31">
        <v>0</v>
      </c>
      <c r="X49" s="31">
        <v>0</v>
      </c>
      <c r="Y49" s="31">
        <v>0</v>
      </c>
      <c r="Z49" s="31">
        <v>0</v>
      </c>
      <c r="AA49" s="31">
        <v>0</v>
      </c>
      <c r="AB49" s="31">
        <v>0</v>
      </c>
    </row>
    <row r="50" spans="1:28" ht="13" x14ac:dyDescent="0.3">
      <c r="A50" s="24" t="str">
        <f>'Costuri O&amp;M FP'!A53</f>
        <v>Categorie marfa 5</v>
      </c>
      <c r="B50" s="26">
        <f>'Tarife FP'!B50</f>
        <v>0</v>
      </c>
      <c r="C50" s="26">
        <f t="shared" si="19"/>
        <v>0</v>
      </c>
      <c r="D50" s="26">
        <f>'Tarife FP'!D50</f>
        <v>0</v>
      </c>
      <c r="E50" s="31">
        <v>0</v>
      </c>
      <c r="F50" s="31">
        <v>0</v>
      </c>
      <c r="G50" s="31">
        <v>0</v>
      </c>
      <c r="H50" s="31">
        <v>0</v>
      </c>
      <c r="I50" s="31">
        <v>0</v>
      </c>
      <c r="J50" s="31">
        <v>0</v>
      </c>
      <c r="K50" s="31">
        <v>0</v>
      </c>
      <c r="L50" s="31">
        <v>0</v>
      </c>
      <c r="M50" s="31">
        <v>0</v>
      </c>
      <c r="N50" s="31">
        <v>0</v>
      </c>
      <c r="O50" s="31">
        <v>0</v>
      </c>
      <c r="P50" s="31">
        <v>0</v>
      </c>
      <c r="Q50" s="31">
        <v>0</v>
      </c>
      <c r="R50" s="31">
        <v>0</v>
      </c>
      <c r="S50" s="31">
        <v>0</v>
      </c>
      <c r="T50" s="31">
        <v>0</v>
      </c>
      <c r="U50" s="31">
        <v>0</v>
      </c>
      <c r="V50" s="31">
        <v>0</v>
      </c>
      <c r="W50" s="31">
        <v>0</v>
      </c>
      <c r="X50" s="31">
        <v>0</v>
      </c>
      <c r="Y50" s="31">
        <v>0</v>
      </c>
      <c r="Z50" s="31">
        <v>0</v>
      </c>
      <c r="AA50" s="31">
        <v>0</v>
      </c>
      <c r="AB50" s="31">
        <v>0</v>
      </c>
    </row>
    <row r="51" spans="1:28" ht="13" x14ac:dyDescent="0.3">
      <c r="A51" s="5"/>
    </row>
    <row r="52" spans="1:28" ht="13" x14ac:dyDescent="0.3">
      <c r="A52" s="2" t="s">
        <v>104</v>
      </c>
    </row>
    <row r="53" spans="1:28" ht="13" x14ac:dyDescent="0.3">
      <c r="A53" s="24" t="str">
        <f>'Costuri O&amp;M FP'!A56</f>
        <v>Categorie marfa 1</v>
      </c>
      <c r="B53" s="26">
        <f>'Tarife FP'!B53</f>
        <v>2.5</v>
      </c>
      <c r="C53" s="26">
        <f>B53*(1+5.6%)</f>
        <v>2.64</v>
      </c>
      <c r="D53" s="26">
        <f>'Tarife FP'!D53</f>
        <v>2.64</v>
      </c>
      <c r="E53" s="31">
        <f t="shared" ref="E53:T55" si="20">D53</f>
        <v>2.64</v>
      </c>
      <c r="F53" s="31">
        <f t="shared" si="20"/>
        <v>2.64</v>
      </c>
      <c r="G53" s="31">
        <f t="shared" si="20"/>
        <v>2.64</v>
      </c>
      <c r="H53" s="31">
        <f t="shared" si="20"/>
        <v>2.64</v>
      </c>
      <c r="I53" s="31">
        <f t="shared" si="20"/>
        <v>2.64</v>
      </c>
      <c r="J53" s="31">
        <f t="shared" si="20"/>
        <v>2.64</v>
      </c>
      <c r="K53" s="31">
        <f t="shared" si="20"/>
        <v>2.64</v>
      </c>
      <c r="L53" s="31">
        <f t="shared" si="20"/>
        <v>2.64</v>
      </c>
      <c r="M53" s="31">
        <f t="shared" si="20"/>
        <v>2.64</v>
      </c>
      <c r="N53" s="31">
        <f t="shared" si="20"/>
        <v>2.64</v>
      </c>
      <c r="O53" s="31">
        <f t="shared" si="20"/>
        <v>2.64</v>
      </c>
      <c r="P53" s="31">
        <f t="shared" si="20"/>
        <v>2.64</v>
      </c>
      <c r="Q53" s="31">
        <f t="shared" si="20"/>
        <v>2.64</v>
      </c>
      <c r="R53" s="31">
        <f t="shared" si="20"/>
        <v>2.64</v>
      </c>
      <c r="S53" s="31">
        <f t="shared" si="20"/>
        <v>2.64</v>
      </c>
      <c r="T53" s="31">
        <f t="shared" si="20"/>
        <v>2.64</v>
      </c>
      <c r="U53" s="31">
        <f t="shared" ref="U53:AB55" si="21">T53</f>
        <v>2.64</v>
      </c>
      <c r="V53" s="31">
        <f t="shared" si="21"/>
        <v>2.64</v>
      </c>
      <c r="W53" s="31">
        <f t="shared" si="21"/>
        <v>2.64</v>
      </c>
      <c r="X53" s="31">
        <f t="shared" si="21"/>
        <v>2.64</v>
      </c>
      <c r="Y53" s="31">
        <f t="shared" si="21"/>
        <v>2.64</v>
      </c>
      <c r="Z53" s="31">
        <f t="shared" si="21"/>
        <v>2.64</v>
      </c>
      <c r="AA53" s="31">
        <f t="shared" si="21"/>
        <v>2.64</v>
      </c>
      <c r="AB53" s="31">
        <f t="shared" si="21"/>
        <v>2.64</v>
      </c>
    </row>
    <row r="54" spans="1:28" ht="13" x14ac:dyDescent="0.3">
      <c r="A54" s="24" t="str">
        <f>'Costuri O&amp;M FP'!A57</f>
        <v>Categorie marfa 2</v>
      </c>
      <c r="B54" s="26">
        <f>'Tarife FP'!B54</f>
        <v>3</v>
      </c>
      <c r="C54" s="26">
        <f t="shared" ref="C54:C57" si="22">B54*(1+5.6%)</f>
        <v>3.1680000000000001</v>
      </c>
      <c r="D54" s="26">
        <f>'Tarife FP'!D54</f>
        <v>3.1680000000000001</v>
      </c>
      <c r="E54" s="31">
        <f t="shared" si="20"/>
        <v>3.1680000000000001</v>
      </c>
      <c r="F54" s="31">
        <f t="shared" si="20"/>
        <v>3.1680000000000001</v>
      </c>
      <c r="G54" s="31">
        <f t="shared" si="20"/>
        <v>3.1680000000000001</v>
      </c>
      <c r="H54" s="31">
        <f t="shared" si="20"/>
        <v>3.1680000000000001</v>
      </c>
      <c r="I54" s="31">
        <f t="shared" si="20"/>
        <v>3.1680000000000001</v>
      </c>
      <c r="J54" s="31">
        <f t="shared" si="20"/>
        <v>3.1680000000000001</v>
      </c>
      <c r="K54" s="31">
        <f t="shared" si="20"/>
        <v>3.1680000000000001</v>
      </c>
      <c r="L54" s="31">
        <f t="shared" si="20"/>
        <v>3.1680000000000001</v>
      </c>
      <c r="M54" s="31">
        <f t="shared" si="20"/>
        <v>3.1680000000000001</v>
      </c>
      <c r="N54" s="31">
        <f t="shared" si="20"/>
        <v>3.1680000000000001</v>
      </c>
      <c r="O54" s="31">
        <f t="shared" si="20"/>
        <v>3.1680000000000001</v>
      </c>
      <c r="P54" s="31">
        <f t="shared" si="20"/>
        <v>3.1680000000000001</v>
      </c>
      <c r="Q54" s="31">
        <f t="shared" si="20"/>
        <v>3.1680000000000001</v>
      </c>
      <c r="R54" s="31">
        <f t="shared" si="20"/>
        <v>3.1680000000000001</v>
      </c>
      <c r="S54" s="31">
        <f t="shared" si="20"/>
        <v>3.1680000000000001</v>
      </c>
      <c r="T54" s="31">
        <f t="shared" si="20"/>
        <v>3.1680000000000001</v>
      </c>
      <c r="U54" s="31">
        <f t="shared" si="21"/>
        <v>3.1680000000000001</v>
      </c>
      <c r="V54" s="31">
        <f t="shared" si="21"/>
        <v>3.1680000000000001</v>
      </c>
      <c r="W54" s="31">
        <f t="shared" si="21"/>
        <v>3.1680000000000001</v>
      </c>
      <c r="X54" s="31">
        <f t="shared" si="21"/>
        <v>3.1680000000000001</v>
      </c>
      <c r="Y54" s="31">
        <f t="shared" si="21"/>
        <v>3.1680000000000001</v>
      </c>
      <c r="Z54" s="31">
        <f t="shared" si="21"/>
        <v>3.1680000000000001</v>
      </c>
      <c r="AA54" s="31">
        <f t="shared" si="21"/>
        <v>3.1680000000000001</v>
      </c>
      <c r="AB54" s="31">
        <f t="shared" si="21"/>
        <v>3.1680000000000001</v>
      </c>
    </row>
    <row r="55" spans="1:28" ht="13" x14ac:dyDescent="0.3">
      <c r="A55" s="24" t="str">
        <f>'Costuri O&amp;M FP'!A58</f>
        <v>Categorie marfa 3</v>
      </c>
      <c r="B55" s="26">
        <f>'Tarife FP'!B55</f>
        <v>5</v>
      </c>
      <c r="C55" s="26">
        <f t="shared" si="22"/>
        <v>5.28</v>
      </c>
      <c r="D55" s="26">
        <f>'Tarife FP'!D55</f>
        <v>5.28</v>
      </c>
      <c r="E55" s="31">
        <f t="shared" si="20"/>
        <v>5.28</v>
      </c>
      <c r="F55" s="31">
        <f t="shared" si="20"/>
        <v>5.28</v>
      </c>
      <c r="G55" s="31">
        <f t="shared" si="20"/>
        <v>5.28</v>
      </c>
      <c r="H55" s="31">
        <f t="shared" si="20"/>
        <v>5.28</v>
      </c>
      <c r="I55" s="31">
        <f t="shared" si="20"/>
        <v>5.28</v>
      </c>
      <c r="J55" s="31">
        <f t="shared" si="20"/>
        <v>5.28</v>
      </c>
      <c r="K55" s="31">
        <f t="shared" si="20"/>
        <v>5.28</v>
      </c>
      <c r="L55" s="31">
        <f t="shared" si="20"/>
        <v>5.28</v>
      </c>
      <c r="M55" s="31">
        <f t="shared" si="20"/>
        <v>5.28</v>
      </c>
      <c r="N55" s="31">
        <f t="shared" si="20"/>
        <v>5.28</v>
      </c>
      <c r="O55" s="31">
        <f t="shared" si="20"/>
        <v>5.28</v>
      </c>
      <c r="P55" s="31">
        <f t="shared" si="20"/>
        <v>5.28</v>
      </c>
      <c r="Q55" s="31">
        <f t="shared" si="20"/>
        <v>5.28</v>
      </c>
      <c r="R55" s="31">
        <f t="shared" si="20"/>
        <v>5.28</v>
      </c>
      <c r="S55" s="31">
        <f t="shared" si="20"/>
        <v>5.28</v>
      </c>
      <c r="T55" s="31">
        <f t="shared" si="20"/>
        <v>5.28</v>
      </c>
      <c r="U55" s="31">
        <f t="shared" si="21"/>
        <v>5.28</v>
      </c>
      <c r="V55" s="31">
        <f t="shared" si="21"/>
        <v>5.28</v>
      </c>
      <c r="W55" s="31">
        <f t="shared" si="21"/>
        <v>5.28</v>
      </c>
      <c r="X55" s="31">
        <f t="shared" si="21"/>
        <v>5.28</v>
      </c>
      <c r="Y55" s="31">
        <f t="shared" si="21"/>
        <v>5.28</v>
      </c>
      <c r="Z55" s="31">
        <f t="shared" si="21"/>
        <v>5.28</v>
      </c>
      <c r="AA55" s="31">
        <f t="shared" si="21"/>
        <v>5.28</v>
      </c>
      <c r="AB55" s="31">
        <f t="shared" si="21"/>
        <v>5.28</v>
      </c>
    </row>
    <row r="56" spans="1:28" ht="13" x14ac:dyDescent="0.3">
      <c r="A56" s="24" t="str">
        <f>'Costuri O&amp;M FP'!A59</f>
        <v>Categorie marfa 4</v>
      </c>
      <c r="B56" s="26">
        <f>'Tarife FP'!B56</f>
        <v>0</v>
      </c>
      <c r="C56" s="26">
        <f t="shared" si="22"/>
        <v>0</v>
      </c>
      <c r="D56" s="26">
        <f>'Tarife FP'!D56</f>
        <v>0</v>
      </c>
      <c r="E56" s="31">
        <v>0</v>
      </c>
      <c r="F56" s="31">
        <v>0</v>
      </c>
      <c r="G56" s="31">
        <v>0</v>
      </c>
      <c r="H56" s="31">
        <v>0</v>
      </c>
      <c r="I56" s="31">
        <v>0</v>
      </c>
      <c r="J56" s="31">
        <v>0</v>
      </c>
      <c r="K56" s="31">
        <v>0</v>
      </c>
      <c r="L56" s="31">
        <v>0</v>
      </c>
      <c r="M56" s="31">
        <v>0</v>
      </c>
      <c r="N56" s="31">
        <v>0</v>
      </c>
      <c r="O56" s="31">
        <v>0</v>
      </c>
      <c r="P56" s="31">
        <v>0</v>
      </c>
      <c r="Q56" s="31">
        <v>0</v>
      </c>
      <c r="R56" s="31">
        <v>0</v>
      </c>
      <c r="S56" s="31">
        <v>0</v>
      </c>
      <c r="T56" s="31">
        <v>0</v>
      </c>
      <c r="U56" s="31">
        <v>0</v>
      </c>
      <c r="V56" s="31">
        <v>0</v>
      </c>
      <c r="W56" s="31">
        <v>0</v>
      </c>
      <c r="X56" s="31">
        <v>0</v>
      </c>
      <c r="Y56" s="31">
        <v>0</v>
      </c>
      <c r="Z56" s="31">
        <v>0</v>
      </c>
      <c r="AA56" s="31">
        <v>0</v>
      </c>
      <c r="AB56" s="31">
        <v>0</v>
      </c>
    </row>
    <row r="57" spans="1:28" ht="13" x14ac:dyDescent="0.3">
      <c r="A57" s="24" t="str">
        <f>'Costuri O&amp;M FP'!A60</f>
        <v>Categorie marfa 5</v>
      </c>
      <c r="B57" s="26">
        <f>'Tarife FP'!B57</f>
        <v>0</v>
      </c>
      <c r="C57" s="26">
        <f t="shared" si="22"/>
        <v>0</v>
      </c>
      <c r="D57" s="26">
        <f>'Tarife FP'!D57</f>
        <v>0</v>
      </c>
      <c r="E57" s="31">
        <v>0</v>
      </c>
      <c r="F57" s="31">
        <v>0</v>
      </c>
      <c r="G57" s="31">
        <v>0</v>
      </c>
      <c r="H57" s="31">
        <v>0</v>
      </c>
      <c r="I57" s="31">
        <v>0</v>
      </c>
      <c r="J57" s="31">
        <v>0</v>
      </c>
      <c r="K57" s="31">
        <v>0</v>
      </c>
      <c r="L57" s="31">
        <v>0</v>
      </c>
      <c r="M57" s="31">
        <v>0</v>
      </c>
      <c r="N57" s="31">
        <v>0</v>
      </c>
      <c r="O57" s="31">
        <v>0</v>
      </c>
      <c r="P57" s="31">
        <v>0</v>
      </c>
      <c r="Q57" s="31">
        <v>0</v>
      </c>
      <c r="R57" s="31">
        <v>0</v>
      </c>
      <c r="S57" s="31">
        <v>0</v>
      </c>
      <c r="T57" s="31">
        <v>0</v>
      </c>
      <c r="U57" s="31">
        <v>0</v>
      </c>
      <c r="V57" s="31">
        <v>0</v>
      </c>
      <c r="W57" s="31">
        <v>0</v>
      </c>
      <c r="X57" s="31">
        <v>0</v>
      </c>
      <c r="Y57" s="31">
        <v>0</v>
      </c>
      <c r="Z57" s="31">
        <v>0</v>
      </c>
      <c r="AA57" s="31">
        <v>0</v>
      </c>
      <c r="AB57" s="31">
        <v>0</v>
      </c>
    </row>
    <row r="58" spans="1:28" ht="13" x14ac:dyDescent="0.3">
      <c r="A58" s="24"/>
    </row>
    <row r="59" spans="1:28" ht="13" x14ac:dyDescent="0.3">
      <c r="A59" s="5"/>
      <c r="B59" s="3" t="s">
        <v>14</v>
      </c>
      <c r="C59" s="3" t="s">
        <v>15</v>
      </c>
    </row>
    <row r="60" spans="1:28" ht="13" x14ac:dyDescent="0.3">
      <c r="A60" s="5" t="s">
        <v>9</v>
      </c>
      <c r="B60" s="3"/>
      <c r="C60" s="3"/>
      <c r="D60" s="3"/>
      <c r="E60" s="3"/>
      <c r="F60" s="3"/>
      <c r="G60" s="3"/>
      <c r="H60" s="3"/>
      <c r="I60" s="3"/>
      <c r="J60" s="3"/>
      <c r="K60" s="3"/>
      <c r="L60" s="3"/>
      <c r="M60" s="3"/>
      <c r="N60" s="3"/>
      <c r="O60" s="3"/>
      <c r="P60" s="3"/>
      <c r="Q60" s="3"/>
      <c r="R60" s="3"/>
      <c r="S60" s="3"/>
      <c r="T60" s="3"/>
      <c r="U60" s="3"/>
      <c r="V60" s="3"/>
      <c r="W60" s="3"/>
      <c r="X60" s="3"/>
      <c r="Y60" s="3"/>
      <c r="Z60" s="3"/>
      <c r="AA60" s="3"/>
      <c r="AB60" s="3"/>
    </row>
    <row r="61" spans="1:28" ht="13" x14ac:dyDescent="0.3">
      <c r="A61" s="24" t="str">
        <f>'Costuri O&amp;M FP'!A64</f>
        <v>Categorie marfa 1</v>
      </c>
      <c r="B61" s="26">
        <f>'Tarife FP'!B61</f>
        <v>0.8</v>
      </c>
      <c r="C61" s="26">
        <f>B61*(1+5.6%)</f>
        <v>0.84480000000000011</v>
      </c>
      <c r="D61" s="26">
        <f>'Tarife FP'!D61</f>
        <v>0.84480000000000011</v>
      </c>
      <c r="E61" s="31">
        <f t="shared" ref="E61:T63" si="23">D61</f>
        <v>0.84480000000000011</v>
      </c>
      <c r="F61" s="31">
        <f t="shared" si="23"/>
        <v>0.84480000000000011</v>
      </c>
      <c r="G61" s="31">
        <f t="shared" si="23"/>
        <v>0.84480000000000011</v>
      </c>
      <c r="H61" s="31">
        <f t="shared" si="23"/>
        <v>0.84480000000000011</v>
      </c>
      <c r="I61" s="31">
        <f t="shared" si="23"/>
        <v>0.84480000000000011</v>
      </c>
      <c r="J61" s="31">
        <f t="shared" si="23"/>
        <v>0.84480000000000011</v>
      </c>
      <c r="K61" s="31">
        <f t="shared" si="23"/>
        <v>0.84480000000000011</v>
      </c>
      <c r="L61" s="31">
        <f t="shared" si="23"/>
        <v>0.84480000000000011</v>
      </c>
      <c r="M61" s="31">
        <f t="shared" si="23"/>
        <v>0.84480000000000011</v>
      </c>
      <c r="N61" s="31">
        <f t="shared" si="23"/>
        <v>0.84480000000000011</v>
      </c>
      <c r="O61" s="31">
        <f t="shared" si="23"/>
        <v>0.84480000000000011</v>
      </c>
      <c r="P61" s="31">
        <f t="shared" si="23"/>
        <v>0.84480000000000011</v>
      </c>
      <c r="Q61" s="31">
        <f t="shared" si="23"/>
        <v>0.84480000000000011</v>
      </c>
      <c r="R61" s="31">
        <f t="shared" si="23"/>
        <v>0.84480000000000011</v>
      </c>
      <c r="S61" s="31">
        <f t="shared" si="23"/>
        <v>0.84480000000000011</v>
      </c>
      <c r="T61" s="31">
        <f t="shared" si="23"/>
        <v>0.84480000000000011</v>
      </c>
      <c r="U61" s="31">
        <f t="shared" ref="U61:AB63" si="24">T61</f>
        <v>0.84480000000000011</v>
      </c>
      <c r="V61" s="31">
        <f t="shared" si="24"/>
        <v>0.84480000000000011</v>
      </c>
      <c r="W61" s="31">
        <f t="shared" si="24"/>
        <v>0.84480000000000011</v>
      </c>
      <c r="X61" s="31">
        <f t="shared" si="24"/>
        <v>0.84480000000000011</v>
      </c>
      <c r="Y61" s="31">
        <f t="shared" si="24"/>
        <v>0.84480000000000011</v>
      </c>
      <c r="Z61" s="31">
        <f t="shared" si="24"/>
        <v>0.84480000000000011</v>
      </c>
      <c r="AA61" s="31">
        <f t="shared" si="24"/>
        <v>0.84480000000000011</v>
      </c>
      <c r="AB61" s="31">
        <f t="shared" si="24"/>
        <v>0.84480000000000011</v>
      </c>
    </row>
    <row r="62" spans="1:28" ht="13" x14ac:dyDescent="0.3">
      <c r="A62" s="24" t="str">
        <f>'Costuri O&amp;M FP'!A65</f>
        <v>Categorie marfa 2</v>
      </c>
      <c r="B62" s="26">
        <f>'Tarife FP'!B62</f>
        <v>1</v>
      </c>
      <c r="C62" s="26">
        <f t="shared" ref="C62:C65" si="25">B62*(1+5.6%)</f>
        <v>1.056</v>
      </c>
      <c r="D62" s="26">
        <f>'Tarife FP'!D62</f>
        <v>1.056</v>
      </c>
      <c r="E62" s="31">
        <f t="shared" si="23"/>
        <v>1.056</v>
      </c>
      <c r="F62" s="31">
        <f t="shared" si="23"/>
        <v>1.056</v>
      </c>
      <c r="G62" s="31">
        <f t="shared" si="23"/>
        <v>1.056</v>
      </c>
      <c r="H62" s="31">
        <f t="shared" si="23"/>
        <v>1.056</v>
      </c>
      <c r="I62" s="31">
        <f t="shared" si="23"/>
        <v>1.056</v>
      </c>
      <c r="J62" s="31">
        <f t="shared" si="23"/>
        <v>1.056</v>
      </c>
      <c r="K62" s="31">
        <f t="shared" si="23"/>
        <v>1.056</v>
      </c>
      <c r="L62" s="31">
        <f t="shared" si="23"/>
        <v>1.056</v>
      </c>
      <c r="M62" s="31">
        <f t="shared" si="23"/>
        <v>1.056</v>
      </c>
      <c r="N62" s="31">
        <f t="shared" si="23"/>
        <v>1.056</v>
      </c>
      <c r="O62" s="31">
        <f t="shared" si="23"/>
        <v>1.056</v>
      </c>
      <c r="P62" s="31">
        <f t="shared" si="23"/>
        <v>1.056</v>
      </c>
      <c r="Q62" s="31">
        <f t="shared" si="23"/>
        <v>1.056</v>
      </c>
      <c r="R62" s="31">
        <f t="shared" si="23"/>
        <v>1.056</v>
      </c>
      <c r="S62" s="31">
        <f t="shared" si="23"/>
        <v>1.056</v>
      </c>
      <c r="T62" s="31">
        <f t="shared" si="23"/>
        <v>1.056</v>
      </c>
      <c r="U62" s="31">
        <f t="shared" si="24"/>
        <v>1.056</v>
      </c>
      <c r="V62" s="31">
        <f t="shared" si="24"/>
        <v>1.056</v>
      </c>
      <c r="W62" s="31">
        <f t="shared" si="24"/>
        <v>1.056</v>
      </c>
      <c r="X62" s="31">
        <f t="shared" si="24"/>
        <v>1.056</v>
      </c>
      <c r="Y62" s="31">
        <f t="shared" si="24"/>
        <v>1.056</v>
      </c>
      <c r="Z62" s="31">
        <f t="shared" si="24"/>
        <v>1.056</v>
      </c>
      <c r="AA62" s="31">
        <f t="shared" si="24"/>
        <v>1.056</v>
      </c>
      <c r="AB62" s="31">
        <f t="shared" si="24"/>
        <v>1.056</v>
      </c>
    </row>
    <row r="63" spans="1:28" ht="13" x14ac:dyDescent="0.3">
      <c r="A63" s="24" t="str">
        <f>'Costuri O&amp;M FP'!A66</f>
        <v>Categorie marfa 3</v>
      </c>
      <c r="B63" s="26">
        <f>'Tarife FP'!B63</f>
        <v>1.2</v>
      </c>
      <c r="C63" s="26">
        <f t="shared" si="25"/>
        <v>1.2672000000000001</v>
      </c>
      <c r="D63" s="26">
        <f>'Tarife FP'!D63</f>
        <v>1.2672000000000001</v>
      </c>
      <c r="E63" s="31">
        <f t="shared" si="23"/>
        <v>1.2672000000000001</v>
      </c>
      <c r="F63" s="31">
        <f t="shared" si="23"/>
        <v>1.2672000000000001</v>
      </c>
      <c r="G63" s="31">
        <f t="shared" si="23"/>
        <v>1.2672000000000001</v>
      </c>
      <c r="H63" s="31">
        <f t="shared" si="23"/>
        <v>1.2672000000000001</v>
      </c>
      <c r="I63" s="31">
        <f t="shared" si="23"/>
        <v>1.2672000000000001</v>
      </c>
      <c r="J63" s="31">
        <f t="shared" si="23"/>
        <v>1.2672000000000001</v>
      </c>
      <c r="K63" s="31">
        <f t="shared" si="23"/>
        <v>1.2672000000000001</v>
      </c>
      <c r="L63" s="31">
        <f t="shared" si="23"/>
        <v>1.2672000000000001</v>
      </c>
      <c r="M63" s="31">
        <f t="shared" si="23"/>
        <v>1.2672000000000001</v>
      </c>
      <c r="N63" s="31">
        <f t="shared" si="23"/>
        <v>1.2672000000000001</v>
      </c>
      <c r="O63" s="31">
        <f t="shared" si="23"/>
        <v>1.2672000000000001</v>
      </c>
      <c r="P63" s="31">
        <f t="shared" si="23"/>
        <v>1.2672000000000001</v>
      </c>
      <c r="Q63" s="31">
        <f t="shared" si="23"/>
        <v>1.2672000000000001</v>
      </c>
      <c r="R63" s="31">
        <f t="shared" si="23"/>
        <v>1.2672000000000001</v>
      </c>
      <c r="S63" s="31">
        <f t="shared" si="23"/>
        <v>1.2672000000000001</v>
      </c>
      <c r="T63" s="31">
        <f t="shared" si="23"/>
        <v>1.2672000000000001</v>
      </c>
      <c r="U63" s="31">
        <f t="shared" si="24"/>
        <v>1.2672000000000001</v>
      </c>
      <c r="V63" s="31">
        <f t="shared" si="24"/>
        <v>1.2672000000000001</v>
      </c>
      <c r="W63" s="31">
        <f t="shared" si="24"/>
        <v>1.2672000000000001</v>
      </c>
      <c r="X63" s="31">
        <f t="shared" si="24"/>
        <v>1.2672000000000001</v>
      </c>
      <c r="Y63" s="31">
        <f t="shared" si="24"/>
        <v>1.2672000000000001</v>
      </c>
      <c r="Z63" s="31">
        <f t="shared" si="24"/>
        <v>1.2672000000000001</v>
      </c>
      <c r="AA63" s="31">
        <f t="shared" si="24"/>
        <v>1.2672000000000001</v>
      </c>
      <c r="AB63" s="31">
        <f t="shared" si="24"/>
        <v>1.2672000000000001</v>
      </c>
    </row>
    <row r="64" spans="1:28" ht="13" x14ac:dyDescent="0.3">
      <c r="A64" s="24" t="str">
        <f>'Costuri O&amp;M FP'!A67</f>
        <v>Categorie marfa 4</v>
      </c>
      <c r="B64" s="26">
        <f>'Tarife FP'!B64</f>
        <v>0</v>
      </c>
      <c r="C64" s="26">
        <f t="shared" si="25"/>
        <v>0</v>
      </c>
      <c r="D64" s="26">
        <f>'Tarife FP'!D64</f>
        <v>0</v>
      </c>
      <c r="E64" s="31">
        <v>0</v>
      </c>
      <c r="F64" s="31">
        <v>0</v>
      </c>
      <c r="G64" s="31">
        <v>0</v>
      </c>
      <c r="H64" s="31">
        <v>0</v>
      </c>
      <c r="I64" s="31">
        <v>0</v>
      </c>
      <c r="J64" s="31">
        <v>0</v>
      </c>
      <c r="K64" s="31">
        <v>0</v>
      </c>
      <c r="L64" s="31">
        <v>0</v>
      </c>
      <c r="M64" s="31">
        <v>0</v>
      </c>
      <c r="N64" s="31">
        <v>0</v>
      </c>
      <c r="O64" s="31">
        <v>0</v>
      </c>
      <c r="P64" s="31">
        <v>0</v>
      </c>
      <c r="Q64" s="31">
        <v>0</v>
      </c>
      <c r="R64" s="31">
        <v>0</v>
      </c>
      <c r="S64" s="31">
        <v>0</v>
      </c>
      <c r="T64" s="31">
        <v>0</v>
      </c>
      <c r="U64" s="31">
        <v>0</v>
      </c>
      <c r="V64" s="31">
        <v>0</v>
      </c>
      <c r="W64" s="31">
        <v>0</v>
      </c>
      <c r="X64" s="31">
        <v>0</v>
      </c>
      <c r="Y64" s="31">
        <v>0</v>
      </c>
      <c r="Z64" s="31">
        <v>0</v>
      </c>
      <c r="AA64" s="31">
        <v>0</v>
      </c>
      <c r="AB64" s="31">
        <v>0</v>
      </c>
    </row>
    <row r="65" spans="1:28" ht="13" x14ac:dyDescent="0.3">
      <c r="A65" s="24" t="str">
        <f>'Costuri O&amp;M FP'!A68</f>
        <v>Categorie marfa 5</v>
      </c>
      <c r="B65" s="26">
        <f>'Tarife FP'!B65</f>
        <v>0</v>
      </c>
      <c r="C65" s="26">
        <f t="shared" si="25"/>
        <v>0</v>
      </c>
      <c r="D65" s="26">
        <f>'Tarife FP'!D65</f>
        <v>0</v>
      </c>
      <c r="E65" s="31">
        <v>0</v>
      </c>
      <c r="F65" s="31">
        <v>0</v>
      </c>
      <c r="G65" s="31">
        <v>0</v>
      </c>
      <c r="H65" s="31">
        <v>0</v>
      </c>
      <c r="I65" s="31">
        <v>0</v>
      </c>
      <c r="J65" s="31">
        <v>0</v>
      </c>
      <c r="K65" s="31">
        <v>0</v>
      </c>
      <c r="L65" s="31">
        <v>0</v>
      </c>
      <c r="M65" s="31">
        <v>0</v>
      </c>
      <c r="N65" s="31">
        <v>0</v>
      </c>
      <c r="O65" s="31">
        <v>0</v>
      </c>
      <c r="P65" s="31">
        <v>0</v>
      </c>
      <c r="Q65" s="31">
        <v>0</v>
      </c>
      <c r="R65" s="31">
        <v>0</v>
      </c>
      <c r="S65" s="31">
        <v>0</v>
      </c>
      <c r="T65" s="31">
        <v>0</v>
      </c>
      <c r="U65" s="31">
        <v>0</v>
      </c>
      <c r="V65" s="31">
        <v>0</v>
      </c>
      <c r="W65" s="31">
        <v>0</v>
      </c>
      <c r="X65" s="31">
        <v>0</v>
      </c>
      <c r="Y65" s="31">
        <v>0</v>
      </c>
      <c r="Z65" s="31">
        <v>0</v>
      </c>
      <c r="AA65" s="31">
        <v>0</v>
      </c>
      <c r="AB65" s="31">
        <v>0</v>
      </c>
    </row>
    <row r="66" spans="1:28" ht="13" x14ac:dyDescent="0.3">
      <c r="A66" s="5"/>
      <c r="B66" s="3"/>
      <c r="C66" s="3"/>
    </row>
    <row r="67" spans="1:28" ht="13" x14ac:dyDescent="0.3">
      <c r="A67" s="5"/>
      <c r="B67" s="3"/>
      <c r="C67" s="3"/>
    </row>
    <row r="68" spans="1:28" x14ac:dyDescent="0.25">
      <c r="A68" s="1" t="s">
        <v>50</v>
      </c>
    </row>
    <row r="69" spans="1:28" ht="53.5" customHeight="1" x14ac:dyDescent="0.25">
      <c r="A69" s="50" t="s">
        <v>83</v>
      </c>
      <c r="B69" s="50"/>
      <c r="C69" s="50"/>
      <c r="D69" s="50"/>
      <c r="E69" s="50"/>
      <c r="F69" s="50"/>
      <c r="G69" s="50"/>
      <c r="H69" s="50"/>
    </row>
    <row r="70" spans="1:28" ht="42" customHeight="1" x14ac:dyDescent="0.25">
      <c r="A70" s="50" t="s">
        <v>82</v>
      </c>
      <c r="B70" s="50"/>
      <c r="C70" s="50"/>
      <c r="D70" s="50"/>
      <c r="E70" s="50"/>
      <c r="F70" s="50"/>
      <c r="G70" s="50"/>
      <c r="H70" s="50"/>
    </row>
    <row r="71" spans="1:28" ht="42" customHeight="1" x14ac:dyDescent="0.25">
      <c r="A71" s="50" t="s">
        <v>84</v>
      </c>
      <c r="B71" s="50"/>
      <c r="C71" s="50"/>
      <c r="D71" s="50"/>
      <c r="E71" s="50"/>
      <c r="F71" s="50"/>
      <c r="G71" s="50"/>
      <c r="H71" s="50"/>
    </row>
    <row r="72" spans="1:28" ht="54.5" customHeight="1" x14ac:dyDescent="0.25">
      <c r="A72" s="51" t="s">
        <v>110</v>
      </c>
      <c r="B72" s="51"/>
      <c r="C72" s="51"/>
      <c r="D72" s="51"/>
      <c r="E72" s="51"/>
      <c r="F72" s="51"/>
      <c r="G72" s="51"/>
      <c r="H72" s="51"/>
    </row>
  </sheetData>
  <sheetProtection sheet="1" objects="1" scenarios="1"/>
  <mergeCells count="5">
    <mergeCell ref="B4:C4"/>
    <mergeCell ref="A69:H69"/>
    <mergeCell ref="A70:H70"/>
    <mergeCell ref="A71:H71"/>
    <mergeCell ref="A72:H7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2E7E-04DB-451D-B4F4-66B93BD92723}">
  <dimension ref="A2:AF74"/>
  <sheetViews>
    <sheetView topLeftCell="A44" zoomScale="85" zoomScaleNormal="85" workbookViewId="0">
      <selection activeCell="A74" sqref="A74"/>
    </sheetView>
  </sheetViews>
  <sheetFormatPr defaultRowHeight="12.5" x14ac:dyDescent="0.25"/>
  <cols>
    <col min="1" max="1" width="37.54296875" style="1" customWidth="1"/>
    <col min="2" max="2" width="8.36328125" style="1" customWidth="1"/>
    <col min="3" max="3" width="13.36328125" style="1" customWidth="1"/>
    <col min="4" max="4" width="11.453125" style="1" customWidth="1"/>
    <col min="5" max="6" width="12.453125" style="1" bestFit="1" customWidth="1"/>
    <col min="7" max="7" width="12.36328125" style="1" customWidth="1"/>
    <col min="8" max="8" width="13.54296875" style="1" customWidth="1"/>
    <col min="9" max="9" width="12.7265625" style="1" customWidth="1"/>
    <col min="10" max="10" width="13.54296875" style="1" customWidth="1"/>
    <col min="11" max="11" width="11.81640625" style="1" customWidth="1"/>
    <col min="12" max="32" width="11.453125" style="1" bestFit="1" customWidth="1"/>
    <col min="33" max="16384" width="8.7265625" style="1"/>
  </cols>
  <sheetData>
    <row r="2" spans="1:32" ht="13" x14ac:dyDescent="0.3">
      <c r="A2" s="2" t="s">
        <v>111</v>
      </c>
    </row>
    <row r="3" spans="1:32" ht="13" x14ac:dyDescent="0.3">
      <c r="A3" s="2"/>
    </row>
    <row r="4" spans="1:32" ht="13" x14ac:dyDescent="0.3">
      <c r="C4" s="52" t="s">
        <v>6</v>
      </c>
      <c r="D4" s="52"/>
      <c r="E4" s="52"/>
      <c r="F4" s="52"/>
      <c r="G4" s="52"/>
      <c r="H4" s="52"/>
      <c r="I4" s="52" t="s">
        <v>7</v>
      </c>
      <c r="J4" s="52"/>
      <c r="K4" s="52"/>
      <c r="L4" s="52" t="s">
        <v>8</v>
      </c>
      <c r="M4" s="52"/>
      <c r="N4" s="52"/>
      <c r="O4" s="52"/>
      <c r="P4" s="52"/>
      <c r="Q4" s="52"/>
      <c r="R4" s="52"/>
      <c r="S4" s="52"/>
      <c r="T4" s="52"/>
      <c r="U4" s="52"/>
      <c r="V4" s="52"/>
      <c r="W4" s="52"/>
      <c r="X4" s="52"/>
      <c r="Y4" s="52"/>
      <c r="Z4" s="52"/>
      <c r="AA4" s="52"/>
      <c r="AB4" s="52"/>
      <c r="AC4" s="52"/>
      <c r="AD4" s="52"/>
      <c r="AE4" s="52"/>
      <c r="AF4" s="52"/>
    </row>
    <row r="5" spans="1:32" s="5" customFormat="1" ht="13" x14ac:dyDescent="0.3">
      <c r="B5" s="21" t="s">
        <v>3</v>
      </c>
      <c r="C5" s="21">
        <v>2019</v>
      </c>
      <c r="D5" s="21">
        <v>2020</v>
      </c>
      <c r="E5" s="5">
        <v>2021</v>
      </c>
      <c r="F5" s="5">
        <f>E5+1</f>
        <v>2022</v>
      </c>
      <c r="G5" s="5">
        <f t="shared" ref="G5:AF5" si="0">F5+1</f>
        <v>2023</v>
      </c>
      <c r="H5" s="5">
        <f t="shared" si="0"/>
        <v>2024</v>
      </c>
      <c r="I5" s="5">
        <f t="shared" si="0"/>
        <v>2025</v>
      </c>
      <c r="J5" s="5">
        <f t="shared" si="0"/>
        <v>2026</v>
      </c>
      <c r="K5" s="5">
        <f t="shared" si="0"/>
        <v>2027</v>
      </c>
      <c r="L5" s="5">
        <f t="shared" si="0"/>
        <v>2028</v>
      </c>
      <c r="M5" s="5">
        <f t="shared" si="0"/>
        <v>2029</v>
      </c>
      <c r="N5" s="5">
        <f t="shared" si="0"/>
        <v>2030</v>
      </c>
      <c r="O5" s="5">
        <f t="shared" si="0"/>
        <v>2031</v>
      </c>
      <c r="P5" s="5">
        <f t="shared" si="0"/>
        <v>2032</v>
      </c>
      <c r="Q5" s="5">
        <f t="shared" si="0"/>
        <v>2033</v>
      </c>
      <c r="R5" s="5">
        <f>Q5+1</f>
        <v>2034</v>
      </c>
      <c r="S5" s="5">
        <f t="shared" si="0"/>
        <v>2035</v>
      </c>
      <c r="T5" s="5">
        <f t="shared" si="0"/>
        <v>2036</v>
      </c>
      <c r="U5" s="5">
        <f t="shared" si="0"/>
        <v>2037</v>
      </c>
      <c r="V5" s="5">
        <f>U5+1</f>
        <v>2038</v>
      </c>
      <c r="W5" s="5">
        <f t="shared" si="0"/>
        <v>2039</v>
      </c>
      <c r="X5" s="5">
        <f t="shared" si="0"/>
        <v>2040</v>
      </c>
      <c r="Y5" s="5">
        <f t="shared" si="0"/>
        <v>2041</v>
      </c>
      <c r="Z5" s="5">
        <f t="shared" si="0"/>
        <v>2042</v>
      </c>
      <c r="AA5" s="5">
        <f t="shared" si="0"/>
        <v>2043</v>
      </c>
      <c r="AB5" s="5">
        <f t="shared" si="0"/>
        <v>2044</v>
      </c>
      <c r="AC5" s="5">
        <f t="shared" si="0"/>
        <v>2045</v>
      </c>
      <c r="AD5" s="5">
        <f t="shared" si="0"/>
        <v>2046</v>
      </c>
      <c r="AE5" s="5">
        <f t="shared" si="0"/>
        <v>2047</v>
      </c>
      <c r="AF5" s="5">
        <f t="shared" si="0"/>
        <v>2048</v>
      </c>
    </row>
    <row r="7" spans="1:32" ht="13" x14ac:dyDescent="0.3">
      <c r="A7" s="2" t="s">
        <v>112</v>
      </c>
    </row>
    <row r="8" spans="1:32" ht="13" x14ac:dyDescent="0.3">
      <c r="A8" s="5" t="s">
        <v>97</v>
      </c>
    </row>
    <row r="9" spans="1:32" ht="13" x14ac:dyDescent="0.3">
      <c r="A9" s="24" t="str">
        <f>'Costuri O&amp;M FP'!A12</f>
        <v>Categorie marfa 1</v>
      </c>
      <c r="B9" s="3" t="s">
        <v>4</v>
      </c>
      <c r="C9" s="34">
        <v>200000</v>
      </c>
      <c r="D9" s="34">
        <v>100000</v>
      </c>
      <c r="E9" s="31">
        <v>250000</v>
      </c>
      <c r="F9" s="31">
        <v>250000</v>
      </c>
      <c r="G9" s="31">
        <v>250000</v>
      </c>
      <c r="H9" s="31">
        <f>G9</f>
        <v>250000</v>
      </c>
      <c r="I9" s="31">
        <f>H9</f>
        <v>250000</v>
      </c>
      <c r="J9" s="31">
        <f t="shared" ref="J9:K9" si="1">I9</f>
        <v>250000</v>
      </c>
      <c r="K9" s="31">
        <f t="shared" si="1"/>
        <v>250000</v>
      </c>
      <c r="L9" s="31">
        <f>C9</f>
        <v>200000</v>
      </c>
      <c r="M9" s="31">
        <f>L9</f>
        <v>200000</v>
      </c>
      <c r="N9" s="31">
        <f t="shared" ref="N9:AF11" si="2">M9</f>
        <v>200000</v>
      </c>
      <c r="O9" s="31">
        <f t="shared" si="2"/>
        <v>200000</v>
      </c>
      <c r="P9" s="31">
        <f t="shared" si="2"/>
        <v>200000</v>
      </c>
      <c r="Q9" s="31">
        <f t="shared" si="2"/>
        <v>200000</v>
      </c>
      <c r="R9" s="31">
        <f t="shared" si="2"/>
        <v>200000</v>
      </c>
      <c r="S9" s="31">
        <f t="shared" si="2"/>
        <v>200000</v>
      </c>
      <c r="T9" s="31">
        <f t="shared" si="2"/>
        <v>200000</v>
      </c>
      <c r="U9" s="31">
        <f t="shared" si="2"/>
        <v>200000</v>
      </c>
      <c r="V9" s="31">
        <f t="shared" si="2"/>
        <v>200000</v>
      </c>
      <c r="W9" s="31">
        <f t="shared" si="2"/>
        <v>200000</v>
      </c>
      <c r="X9" s="31">
        <f t="shared" si="2"/>
        <v>200000</v>
      </c>
      <c r="Y9" s="31">
        <f t="shared" si="2"/>
        <v>200000</v>
      </c>
      <c r="Z9" s="31">
        <f t="shared" si="2"/>
        <v>200000</v>
      </c>
      <c r="AA9" s="31">
        <f t="shared" si="2"/>
        <v>200000</v>
      </c>
      <c r="AB9" s="31">
        <f t="shared" si="2"/>
        <v>200000</v>
      </c>
      <c r="AC9" s="31">
        <f t="shared" si="2"/>
        <v>200000</v>
      </c>
      <c r="AD9" s="31">
        <f t="shared" si="2"/>
        <v>200000</v>
      </c>
      <c r="AE9" s="31">
        <f t="shared" si="2"/>
        <v>200000</v>
      </c>
      <c r="AF9" s="31">
        <f t="shared" si="2"/>
        <v>200000</v>
      </c>
    </row>
    <row r="10" spans="1:32" ht="13" x14ac:dyDescent="0.3">
      <c r="A10" s="24" t="str">
        <f>'Costuri O&amp;M FP'!A13</f>
        <v>Categorie marfa 2</v>
      </c>
      <c r="B10" s="3" t="s">
        <v>4</v>
      </c>
      <c r="C10" s="34">
        <v>200000</v>
      </c>
      <c r="D10" s="34">
        <v>100000</v>
      </c>
      <c r="E10" s="31">
        <v>250000</v>
      </c>
      <c r="F10" s="31">
        <v>250000</v>
      </c>
      <c r="G10" s="31">
        <v>250000</v>
      </c>
      <c r="H10" s="31">
        <f>G10</f>
        <v>250000</v>
      </c>
      <c r="I10" s="31">
        <f t="shared" ref="I10:K11" si="3">H10</f>
        <v>250000</v>
      </c>
      <c r="J10" s="31">
        <f t="shared" si="3"/>
        <v>250000</v>
      </c>
      <c r="K10" s="31">
        <f t="shared" si="3"/>
        <v>250000</v>
      </c>
      <c r="L10" s="31">
        <f t="shared" ref="L10:L11" si="4">C10</f>
        <v>200000</v>
      </c>
      <c r="M10" s="31">
        <f t="shared" ref="M10:AB11" si="5">L10</f>
        <v>200000</v>
      </c>
      <c r="N10" s="31">
        <f t="shared" si="5"/>
        <v>200000</v>
      </c>
      <c r="O10" s="31">
        <f t="shared" si="5"/>
        <v>200000</v>
      </c>
      <c r="P10" s="31">
        <f t="shared" si="5"/>
        <v>200000</v>
      </c>
      <c r="Q10" s="31">
        <f t="shared" si="5"/>
        <v>200000</v>
      </c>
      <c r="R10" s="31">
        <f t="shared" si="5"/>
        <v>200000</v>
      </c>
      <c r="S10" s="31">
        <f t="shared" si="5"/>
        <v>200000</v>
      </c>
      <c r="T10" s="31">
        <f t="shared" si="5"/>
        <v>200000</v>
      </c>
      <c r="U10" s="31">
        <f t="shared" si="5"/>
        <v>200000</v>
      </c>
      <c r="V10" s="31">
        <f t="shared" si="5"/>
        <v>200000</v>
      </c>
      <c r="W10" s="31">
        <f t="shared" si="5"/>
        <v>200000</v>
      </c>
      <c r="X10" s="31">
        <f t="shared" si="5"/>
        <v>200000</v>
      </c>
      <c r="Y10" s="31">
        <f t="shared" si="5"/>
        <v>200000</v>
      </c>
      <c r="Z10" s="31">
        <f t="shared" si="5"/>
        <v>200000</v>
      </c>
      <c r="AA10" s="31">
        <f t="shared" si="5"/>
        <v>200000</v>
      </c>
      <c r="AB10" s="31">
        <f t="shared" si="5"/>
        <v>200000</v>
      </c>
      <c r="AC10" s="31">
        <f t="shared" si="2"/>
        <v>200000</v>
      </c>
      <c r="AD10" s="31">
        <f t="shared" si="2"/>
        <v>200000</v>
      </c>
      <c r="AE10" s="31">
        <f t="shared" si="2"/>
        <v>200000</v>
      </c>
      <c r="AF10" s="31">
        <f t="shared" si="2"/>
        <v>200000</v>
      </c>
    </row>
    <row r="11" spans="1:32" ht="13" x14ac:dyDescent="0.3">
      <c r="A11" s="24" t="str">
        <f>'Costuri O&amp;M FP'!A14</f>
        <v>Categorie marfa 3</v>
      </c>
      <c r="B11" s="3" t="s">
        <v>4</v>
      </c>
      <c r="C11" s="34">
        <v>200000</v>
      </c>
      <c r="D11" s="34">
        <v>100000</v>
      </c>
      <c r="E11" s="31">
        <v>250000</v>
      </c>
      <c r="F11" s="31">
        <v>250000</v>
      </c>
      <c r="G11" s="31">
        <v>250000</v>
      </c>
      <c r="H11" s="31">
        <f>G11</f>
        <v>250000</v>
      </c>
      <c r="I11" s="31">
        <f t="shared" si="3"/>
        <v>250000</v>
      </c>
      <c r="J11" s="31">
        <f t="shared" si="3"/>
        <v>250000</v>
      </c>
      <c r="K11" s="31">
        <f t="shared" si="3"/>
        <v>250000</v>
      </c>
      <c r="L11" s="31">
        <f t="shared" si="4"/>
        <v>200000</v>
      </c>
      <c r="M11" s="31">
        <f t="shared" si="5"/>
        <v>200000</v>
      </c>
      <c r="N11" s="31">
        <f t="shared" si="2"/>
        <v>200000</v>
      </c>
      <c r="O11" s="31">
        <f t="shared" si="2"/>
        <v>200000</v>
      </c>
      <c r="P11" s="31">
        <f t="shared" si="2"/>
        <v>200000</v>
      </c>
      <c r="Q11" s="31">
        <f t="shared" si="2"/>
        <v>200000</v>
      </c>
      <c r="R11" s="31">
        <f t="shared" si="2"/>
        <v>200000</v>
      </c>
      <c r="S11" s="31">
        <f t="shared" si="2"/>
        <v>200000</v>
      </c>
      <c r="T11" s="31">
        <f t="shared" si="2"/>
        <v>200000</v>
      </c>
      <c r="U11" s="31">
        <f t="shared" si="2"/>
        <v>200000</v>
      </c>
      <c r="V11" s="31">
        <f t="shared" si="2"/>
        <v>200000</v>
      </c>
      <c r="W11" s="31">
        <f t="shared" si="2"/>
        <v>200000</v>
      </c>
      <c r="X11" s="31">
        <f t="shared" si="2"/>
        <v>200000</v>
      </c>
      <c r="Y11" s="31">
        <f t="shared" si="2"/>
        <v>200000</v>
      </c>
      <c r="Z11" s="31">
        <f t="shared" si="2"/>
        <v>200000</v>
      </c>
      <c r="AA11" s="31">
        <f t="shared" si="2"/>
        <v>200000</v>
      </c>
      <c r="AB11" s="31">
        <f t="shared" si="2"/>
        <v>200000</v>
      </c>
      <c r="AC11" s="31">
        <f t="shared" si="2"/>
        <v>200000</v>
      </c>
      <c r="AD11" s="31">
        <f t="shared" si="2"/>
        <v>200000</v>
      </c>
      <c r="AE11" s="31">
        <f t="shared" si="2"/>
        <v>200000</v>
      </c>
      <c r="AF11" s="31">
        <f t="shared" si="2"/>
        <v>200000</v>
      </c>
    </row>
    <row r="12" spans="1:32" ht="13" x14ac:dyDescent="0.3">
      <c r="A12" s="24" t="str">
        <f>'Costuri O&amp;M FP'!A15</f>
        <v>Categorie marfa 4</v>
      </c>
      <c r="B12" s="3" t="s">
        <v>4</v>
      </c>
      <c r="C12" s="34">
        <v>200000</v>
      </c>
      <c r="D12" s="34">
        <v>100000</v>
      </c>
      <c r="E12" s="31">
        <v>250000</v>
      </c>
      <c r="F12" s="31">
        <v>250000</v>
      </c>
      <c r="G12" s="31">
        <v>250001</v>
      </c>
      <c r="H12" s="31">
        <f t="shared" ref="H12:H13" si="6">G12</f>
        <v>250001</v>
      </c>
      <c r="I12" s="31">
        <f t="shared" ref="I12:I13" si="7">H12</f>
        <v>250001</v>
      </c>
      <c r="J12" s="31">
        <f t="shared" ref="J12:J13" si="8">I12</f>
        <v>250001</v>
      </c>
      <c r="K12" s="31">
        <f t="shared" ref="K12:K13" si="9">J12</f>
        <v>250001</v>
      </c>
      <c r="L12" s="31">
        <f t="shared" ref="L12:L13" si="10">C12</f>
        <v>200000</v>
      </c>
      <c r="M12" s="31">
        <f t="shared" ref="M12:M13" si="11">L12</f>
        <v>200000</v>
      </c>
      <c r="N12" s="31">
        <f t="shared" ref="N12:N13" si="12">M12</f>
        <v>200000</v>
      </c>
      <c r="O12" s="31">
        <f t="shared" ref="O12:O13" si="13">N12</f>
        <v>200000</v>
      </c>
      <c r="P12" s="31">
        <f t="shared" ref="P12:P13" si="14">O12</f>
        <v>200000</v>
      </c>
      <c r="Q12" s="31">
        <f t="shared" ref="Q12:Q13" si="15">P12</f>
        <v>200000</v>
      </c>
      <c r="R12" s="31">
        <f t="shared" ref="R12:R13" si="16">Q12</f>
        <v>200000</v>
      </c>
      <c r="S12" s="31">
        <f t="shared" ref="S12:S13" si="17">R12</f>
        <v>200000</v>
      </c>
      <c r="T12" s="31">
        <f t="shared" ref="T12:T13" si="18">S12</f>
        <v>200000</v>
      </c>
      <c r="U12" s="31">
        <f t="shared" ref="U12:U13" si="19">T12</f>
        <v>200000</v>
      </c>
      <c r="V12" s="31">
        <f t="shared" ref="V12:V13" si="20">U12</f>
        <v>200000</v>
      </c>
      <c r="W12" s="31">
        <f t="shared" ref="W12:W13" si="21">V12</f>
        <v>200000</v>
      </c>
      <c r="X12" s="31">
        <f t="shared" ref="X12:X13" si="22">W12</f>
        <v>200000</v>
      </c>
      <c r="Y12" s="31">
        <f t="shared" ref="Y12:Y13" si="23">X12</f>
        <v>200000</v>
      </c>
      <c r="Z12" s="31">
        <f t="shared" ref="Z12:Z13" si="24">Y12</f>
        <v>200000</v>
      </c>
      <c r="AA12" s="31">
        <f t="shared" ref="AA12:AA13" si="25">Z12</f>
        <v>200000</v>
      </c>
      <c r="AB12" s="31">
        <f t="shared" ref="AB12:AB13" si="26">AA12</f>
        <v>200000</v>
      </c>
      <c r="AC12" s="31">
        <f t="shared" ref="AC12:AC13" si="27">AB12</f>
        <v>200000</v>
      </c>
      <c r="AD12" s="31">
        <f t="shared" ref="AD12:AD13" si="28">AC12</f>
        <v>200000</v>
      </c>
      <c r="AE12" s="31">
        <f t="shared" ref="AE12:AE13" si="29">AD12</f>
        <v>200000</v>
      </c>
      <c r="AF12" s="31">
        <f t="shared" ref="AF12:AF13" si="30">AE12</f>
        <v>200000</v>
      </c>
    </row>
    <row r="13" spans="1:32" ht="13" x14ac:dyDescent="0.3">
      <c r="A13" s="24" t="str">
        <f>'Costuri O&amp;M FP'!A16</f>
        <v>Categorie marfa 5</v>
      </c>
      <c r="B13" s="3" t="s">
        <v>4</v>
      </c>
      <c r="C13" s="34">
        <v>200000</v>
      </c>
      <c r="D13" s="34">
        <v>100000</v>
      </c>
      <c r="E13" s="31">
        <v>250000</v>
      </c>
      <c r="F13" s="31">
        <v>250000</v>
      </c>
      <c r="G13" s="31">
        <v>250002</v>
      </c>
      <c r="H13" s="31">
        <f t="shared" si="6"/>
        <v>250002</v>
      </c>
      <c r="I13" s="31">
        <f t="shared" si="7"/>
        <v>250002</v>
      </c>
      <c r="J13" s="31">
        <f t="shared" si="8"/>
        <v>250002</v>
      </c>
      <c r="K13" s="31">
        <f t="shared" si="9"/>
        <v>250002</v>
      </c>
      <c r="L13" s="31">
        <f t="shared" si="10"/>
        <v>200000</v>
      </c>
      <c r="M13" s="31">
        <f t="shared" si="11"/>
        <v>200000</v>
      </c>
      <c r="N13" s="31">
        <f t="shared" si="12"/>
        <v>200000</v>
      </c>
      <c r="O13" s="31">
        <f t="shared" si="13"/>
        <v>200000</v>
      </c>
      <c r="P13" s="31">
        <f t="shared" si="14"/>
        <v>200000</v>
      </c>
      <c r="Q13" s="31">
        <f t="shared" si="15"/>
        <v>200000</v>
      </c>
      <c r="R13" s="31">
        <f t="shared" si="16"/>
        <v>200000</v>
      </c>
      <c r="S13" s="31">
        <f t="shared" si="17"/>
        <v>200000</v>
      </c>
      <c r="T13" s="31">
        <f t="shared" si="18"/>
        <v>200000</v>
      </c>
      <c r="U13" s="31">
        <f t="shared" si="19"/>
        <v>200000</v>
      </c>
      <c r="V13" s="31">
        <f t="shared" si="20"/>
        <v>200000</v>
      </c>
      <c r="W13" s="31">
        <f t="shared" si="21"/>
        <v>200000</v>
      </c>
      <c r="X13" s="31">
        <f t="shared" si="22"/>
        <v>200000</v>
      </c>
      <c r="Y13" s="31">
        <f t="shared" si="23"/>
        <v>200000</v>
      </c>
      <c r="Z13" s="31">
        <f t="shared" si="24"/>
        <v>200000</v>
      </c>
      <c r="AA13" s="31">
        <f t="shared" si="25"/>
        <v>200000</v>
      </c>
      <c r="AB13" s="31">
        <f t="shared" si="26"/>
        <v>200000</v>
      </c>
      <c r="AC13" s="31">
        <f t="shared" si="27"/>
        <v>200000</v>
      </c>
      <c r="AD13" s="31">
        <f t="shared" si="28"/>
        <v>200000</v>
      </c>
      <c r="AE13" s="31">
        <f t="shared" si="29"/>
        <v>200000</v>
      </c>
      <c r="AF13" s="31">
        <f t="shared" si="30"/>
        <v>200000</v>
      </c>
    </row>
    <row r="15" spans="1:32" ht="13" x14ac:dyDescent="0.3">
      <c r="A15" s="5" t="s">
        <v>98</v>
      </c>
    </row>
    <row r="16" spans="1:32" ht="13" x14ac:dyDescent="0.3">
      <c r="A16" s="24" t="str">
        <f>'Costuri O&amp;M FP'!A19</f>
        <v>Categorie marfa 1</v>
      </c>
      <c r="B16" s="3" t="s">
        <v>4</v>
      </c>
      <c r="C16" s="34">
        <v>100000</v>
      </c>
      <c r="D16" s="34">
        <v>70000</v>
      </c>
      <c r="E16" s="31">
        <v>100000</v>
      </c>
      <c r="F16" s="31">
        <v>100000</v>
      </c>
      <c r="G16" s="31">
        <v>100000</v>
      </c>
      <c r="H16" s="31">
        <v>100000</v>
      </c>
      <c r="I16" s="31">
        <f>H16</f>
        <v>100000</v>
      </c>
      <c r="J16" s="31">
        <f t="shared" ref="J16:K16" si="31">I16</f>
        <v>100000</v>
      </c>
      <c r="K16" s="31">
        <f t="shared" si="31"/>
        <v>100000</v>
      </c>
      <c r="L16" s="31">
        <f>C16</f>
        <v>100000</v>
      </c>
      <c r="M16" s="31">
        <f>L16</f>
        <v>100000</v>
      </c>
      <c r="N16" s="31">
        <f t="shared" ref="N16:AF16" si="32">M16</f>
        <v>100000</v>
      </c>
      <c r="O16" s="31">
        <f t="shared" si="32"/>
        <v>100000</v>
      </c>
      <c r="P16" s="31">
        <f t="shared" si="32"/>
        <v>100000</v>
      </c>
      <c r="Q16" s="31">
        <f t="shared" si="32"/>
        <v>100000</v>
      </c>
      <c r="R16" s="31">
        <f t="shared" si="32"/>
        <v>100000</v>
      </c>
      <c r="S16" s="31">
        <f t="shared" si="32"/>
        <v>100000</v>
      </c>
      <c r="T16" s="31">
        <f t="shared" si="32"/>
        <v>100000</v>
      </c>
      <c r="U16" s="31">
        <f t="shared" si="32"/>
        <v>100000</v>
      </c>
      <c r="V16" s="31">
        <f t="shared" si="32"/>
        <v>100000</v>
      </c>
      <c r="W16" s="31">
        <f t="shared" si="32"/>
        <v>100000</v>
      </c>
      <c r="X16" s="31">
        <f t="shared" si="32"/>
        <v>100000</v>
      </c>
      <c r="Y16" s="31">
        <f t="shared" si="32"/>
        <v>100000</v>
      </c>
      <c r="Z16" s="31">
        <f t="shared" si="32"/>
        <v>100000</v>
      </c>
      <c r="AA16" s="31">
        <f t="shared" si="32"/>
        <v>100000</v>
      </c>
      <c r="AB16" s="31">
        <f t="shared" si="32"/>
        <v>100000</v>
      </c>
      <c r="AC16" s="31">
        <f t="shared" si="32"/>
        <v>100000</v>
      </c>
      <c r="AD16" s="31">
        <f t="shared" si="32"/>
        <v>100000</v>
      </c>
      <c r="AE16" s="31">
        <f t="shared" si="32"/>
        <v>100000</v>
      </c>
      <c r="AF16" s="31">
        <f t="shared" si="32"/>
        <v>100000</v>
      </c>
    </row>
    <row r="17" spans="1:32" ht="13" x14ac:dyDescent="0.3">
      <c r="A17" s="24" t="str">
        <f>'Costuri O&amp;M FP'!A20</f>
        <v>Categorie marfa 2</v>
      </c>
      <c r="B17" s="3" t="s">
        <v>4</v>
      </c>
      <c r="C17" s="34">
        <v>100000</v>
      </c>
      <c r="D17" s="34">
        <v>70000</v>
      </c>
      <c r="E17" s="31">
        <v>100000</v>
      </c>
      <c r="F17" s="31">
        <v>100000</v>
      </c>
      <c r="G17" s="31">
        <v>100000</v>
      </c>
      <c r="H17" s="31">
        <v>100000</v>
      </c>
      <c r="I17" s="31">
        <f t="shared" ref="I17:K17" si="33">H17</f>
        <v>100000</v>
      </c>
      <c r="J17" s="31">
        <f t="shared" si="33"/>
        <v>100000</v>
      </c>
      <c r="K17" s="31">
        <f t="shared" si="33"/>
        <v>100000</v>
      </c>
      <c r="L17" s="31">
        <f t="shared" ref="L17:L18" si="34">C17</f>
        <v>100000</v>
      </c>
      <c r="M17" s="31">
        <f t="shared" ref="M17:AF17" si="35">L17</f>
        <v>100000</v>
      </c>
      <c r="N17" s="31">
        <f t="shared" si="35"/>
        <v>100000</v>
      </c>
      <c r="O17" s="31">
        <f t="shared" si="35"/>
        <v>100000</v>
      </c>
      <c r="P17" s="31">
        <f t="shared" si="35"/>
        <v>100000</v>
      </c>
      <c r="Q17" s="31">
        <f t="shared" si="35"/>
        <v>100000</v>
      </c>
      <c r="R17" s="31">
        <f t="shared" si="35"/>
        <v>100000</v>
      </c>
      <c r="S17" s="31">
        <f t="shared" si="35"/>
        <v>100000</v>
      </c>
      <c r="T17" s="31">
        <f t="shared" si="35"/>
        <v>100000</v>
      </c>
      <c r="U17" s="31">
        <f t="shared" si="35"/>
        <v>100000</v>
      </c>
      <c r="V17" s="31">
        <f t="shared" si="35"/>
        <v>100000</v>
      </c>
      <c r="W17" s="31">
        <f t="shared" si="35"/>
        <v>100000</v>
      </c>
      <c r="X17" s="31">
        <f t="shared" si="35"/>
        <v>100000</v>
      </c>
      <c r="Y17" s="31">
        <f t="shared" si="35"/>
        <v>100000</v>
      </c>
      <c r="Z17" s="31">
        <f t="shared" si="35"/>
        <v>100000</v>
      </c>
      <c r="AA17" s="31">
        <f t="shared" si="35"/>
        <v>100000</v>
      </c>
      <c r="AB17" s="31">
        <f t="shared" si="35"/>
        <v>100000</v>
      </c>
      <c r="AC17" s="31">
        <f t="shared" si="35"/>
        <v>100000</v>
      </c>
      <c r="AD17" s="31">
        <f t="shared" si="35"/>
        <v>100000</v>
      </c>
      <c r="AE17" s="31">
        <f t="shared" si="35"/>
        <v>100000</v>
      </c>
      <c r="AF17" s="31">
        <f t="shared" si="35"/>
        <v>100000</v>
      </c>
    </row>
    <row r="18" spans="1:32" ht="13" x14ac:dyDescent="0.3">
      <c r="A18" s="24" t="str">
        <f>'Costuri O&amp;M FP'!A21</f>
        <v>Categorie marfa 3</v>
      </c>
      <c r="B18" s="3" t="s">
        <v>4</v>
      </c>
      <c r="C18" s="34">
        <v>100000</v>
      </c>
      <c r="D18" s="34">
        <v>70000</v>
      </c>
      <c r="E18" s="31">
        <v>100000</v>
      </c>
      <c r="F18" s="31">
        <v>100000</v>
      </c>
      <c r="G18" s="31">
        <v>100000</v>
      </c>
      <c r="H18" s="31">
        <v>100000</v>
      </c>
      <c r="I18" s="31">
        <f t="shared" ref="I18:K18" si="36">H18</f>
        <v>100000</v>
      </c>
      <c r="J18" s="31">
        <f t="shared" si="36"/>
        <v>100000</v>
      </c>
      <c r="K18" s="31">
        <f t="shared" si="36"/>
        <v>100000</v>
      </c>
      <c r="L18" s="31">
        <f t="shared" si="34"/>
        <v>100000</v>
      </c>
      <c r="M18" s="31">
        <f t="shared" ref="M18:AF18" si="37">L18</f>
        <v>100000</v>
      </c>
      <c r="N18" s="31">
        <f t="shared" si="37"/>
        <v>100000</v>
      </c>
      <c r="O18" s="31">
        <f t="shared" si="37"/>
        <v>100000</v>
      </c>
      <c r="P18" s="31">
        <f t="shared" si="37"/>
        <v>100000</v>
      </c>
      <c r="Q18" s="31">
        <f t="shared" si="37"/>
        <v>100000</v>
      </c>
      <c r="R18" s="31">
        <f t="shared" si="37"/>
        <v>100000</v>
      </c>
      <c r="S18" s="31">
        <f t="shared" si="37"/>
        <v>100000</v>
      </c>
      <c r="T18" s="31">
        <f t="shared" si="37"/>
        <v>100000</v>
      </c>
      <c r="U18" s="31">
        <f t="shared" si="37"/>
        <v>100000</v>
      </c>
      <c r="V18" s="31">
        <f t="shared" si="37"/>
        <v>100000</v>
      </c>
      <c r="W18" s="31">
        <f t="shared" si="37"/>
        <v>100000</v>
      </c>
      <c r="X18" s="31">
        <f t="shared" si="37"/>
        <v>100000</v>
      </c>
      <c r="Y18" s="31">
        <f t="shared" si="37"/>
        <v>100000</v>
      </c>
      <c r="Z18" s="31">
        <f t="shared" si="37"/>
        <v>100000</v>
      </c>
      <c r="AA18" s="31">
        <f t="shared" si="37"/>
        <v>100000</v>
      </c>
      <c r="AB18" s="31">
        <f t="shared" si="37"/>
        <v>100000</v>
      </c>
      <c r="AC18" s="31">
        <f t="shared" si="37"/>
        <v>100000</v>
      </c>
      <c r="AD18" s="31">
        <f t="shared" si="37"/>
        <v>100000</v>
      </c>
      <c r="AE18" s="31">
        <f t="shared" si="37"/>
        <v>100000</v>
      </c>
      <c r="AF18" s="31">
        <f t="shared" si="37"/>
        <v>100000</v>
      </c>
    </row>
    <row r="19" spans="1:32" ht="13" x14ac:dyDescent="0.3">
      <c r="A19" s="24" t="str">
        <f>'Costuri O&amp;M FP'!A22</f>
        <v>Categorie marfa 4</v>
      </c>
      <c r="B19" s="3" t="s">
        <v>4</v>
      </c>
      <c r="C19" s="34">
        <v>100000</v>
      </c>
      <c r="D19" s="34">
        <v>70000</v>
      </c>
      <c r="E19" s="31">
        <v>100000</v>
      </c>
      <c r="F19" s="31">
        <v>100000</v>
      </c>
      <c r="G19" s="31">
        <v>100000</v>
      </c>
      <c r="H19" s="31">
        <v>100000</v>
      </c>
      <c r="I19" s="31">
        <f t="shared" ref="I19:I20" si="38">H19</f>
        <v>100000</v>
      </c>
      <c r="J19" s="31">
        <f t="shared" ref="J19:J20" si="39">I19</f>
        <v>100000</v>
      </c>
      <c r="K19" s="31">
        <f t="shared" ref="K19:K20" si="40">J19</f>
        <v>100000</v>
      </c>
      <c r="L19" s="31">
        <f t="shared" ref="L19:L20" si="41">C19</f>
        <v>100000</v>
      </c>
      <c r="M19" s="31">
        <f t="shared" ref="M19:M20" si="42">L19</f>
        <v>100000</v>
      </c>
      <c r="N19" s="31">
        <f t="shared" ref="N19:N20" si="43">M19</f>
        <v>100000</v>
      </c>
      <c r="O19" s="31">
        <f t="shared" ref="O19:O20" si="44">N19</f>
        <v>100000</v>
      </c>
      <c r="P19" s="31">
        <f t="shared" ref="P19:P20" si="45">O19</f>
        <v>100000</v>
      </c>
      <c r="Q19" s="31">
        <f t="shared" ref="Q19:Q20" si="46">P19</f>
        <v>100000</v>
      </c>
      <c r="R19" s="31">
        <f t="shared" ref="R19:R20" si="47">Q19</f>
        <v>100000</v>
      </c>
      <c r="S19" s="31">
        <f t="shared" ref="S19:S20" si="48">R19</f>
        <v>100000</v>
      </c>
      <c r="T19" s="31">
        <f t="shared" ref="T19:T20" si="49">S19</f>
        <v>100000</v>
      </c>
      <c r="U19" s="31">
        <f t="shared" ref="U19:U20" si="50">T19</f>
        <v>100000</v>
      </c>
      <c r="V19" s="31">
        <f t="shared" ref="V19:V20" si="51">U19</f>
        <v>100000</v>
      </c>
      <c r="W19" s="31">
        <f t="shared" ref="W19:W20" si="52">V19</f>
        <v>100000</v>
      </c>
      <c r="X19" s="31">
        <f t="shared" ref="X19:X20" si="53">W19</f>
        <v>100000</v>
      </c>
      <c r="Y19" s="31">
        <f t="shared" ref="Y19:Y20" si="54">X19</f>
        <v>100000</v>
      </c>
      <c r="Z19" s="31">
        <f t="shared" ref="Z19:Z20" si="55">Y19</f>
        <v>100000</v>
      </c>
      <c r="AA19" s="31">
        <f t="shared" ref="AA19:AA20" si="56">Z19</f>
        <v>100000</v>
      </c>
      <c r="AB19" s="31">
        <f t="shared" ref="AB19:AB20" si="57">AA19</f>
        <v>100000</v>
      </c>
      <c r="AC19" s="31">
        <f t="shared" ref="AC19:AC20" si="58">AB19</f>
        <v>100000</v>
      </c>
      <c r="AD19" s="31">
        <f t="shared" ref="AD19:AD20" si="59">AC19</f>
        <v>100000</v>
      </c>
      <c r="AE19" s="31">
        <f t="shared" ref="AE19:AE20" si="60">AD19</f>
        <v>100000</v>
      </c>
      <c r="AF19" s="31">
        <f t="shared" ref="AF19:AF20" si="61">AE19</f>
        <v>100000</v>
      </c>
    </row>
    <row r="20" spans="1:32" ht="13" x14ac:dyDescent="0.3">
      <c r="A20" s="24" t="str">
        <f>'Costuri O&amp;M FP'!A23</f>
        <v>Categorie marfa 5</v>
      </c>
      <c r="B20" s="3" t="s">
        <v>4</v>
      </c>
      <c r="C20" s="34">
        <v>100000</v>
      </c>
      <c r="D20" s="34">
        <v>70000</v>
      </c>
      <c r="E20" s="31">
        <v>100000</v>
      </c>
      <c r="F20" s="31">
        <v>100000</v>
      </c>
      <c r="G20" s="31">
        <v>100000</v>
      </c>
      <c r="H20" s="31">
        <v>100000</v>
      </c>
      <c r="I20" s="31">
        <f t="shared" si="38"/>
        <v>100000</v>
      </c>
      <c r="J20" s="31">
        <f t="shared" si="39"/>
        <v>100000</v>
      </c>
      <c r="K20" s="31">
        <f t="shared" si="40"/>
        <v>100000</v>
      </c>
      <c r="L20" s="31">
        <f t="shared" si="41"/>
        <v>100000</v>
      </c>
      <c r="M20" s="31">
        <f t="shared" si="42"/>
        <v>100000</v>
      </c>
      <c r="N20" s="31">
        <f t="shared" si="43"/>
        <v>100000</v>
      </c>
      <c r="O20" s="31">
        <f t="shared" si="44"/>
        <v>100000</v>
      </c>
      <c r="P20" s="31">
        <f t="shared" si="45"/>
        <v>100000</v>
      </c>
      <c r="Q20" s="31">
        <f t="shared" si="46"/>
        <v>100000</v>
      </c>
      <c r="R20" s="31">
        <f t="shared" si="47"/>
        <v>100000</v>
      </c>
      <c r="S20" s="31">
        <f t="shared" si="48"/>
        <v>100000</v>
      </c>
      <c r="T20" s="31">
        <f t="shared" si="49"/>
        <v>100000</v>
      </c>
      <c r="U20" s="31">
        <f t="shared" si="50"/>
        <v>100000</v>
      </c>
      <c r="V20" s="31">
        <f t="shared" si="51"/>
        <v>100000</v>
      </c>
      <c r="W20" s="31">
        <f t="shared" si="52"/>
        <v>100000</v>
      </c>
      <c r="X20" s="31">
        <f t="shared" si="53"/>
        <v>100000</v>
      </c>
      <c r="Y20" s="31">
        <f t="shared" si="54"/>
        <v>100000</v>
      </c>
      <c r="Z20" s="31">
        <f t="shared" si="55"/>
        <v>100000</v>
      </c>
      <c r="AA20" s="31">
        <f t="shared" si="56"/>
        <v>100000</v>
      </c>
      <c r="AB20" s="31">
        <f t="shared" si="57"/>
        <v>100000</v>
      </c>
      <c r="AC20" s="31">
        <f t="shared" si="58"/>
        <v>100000</v>
      </c>
      <c r="AD20" s="31">
        <f t="shared" si="59"/>
        <v>100000</v>
      </c>
      <c r="AE20" s="31">
        <f t="shared" si="60"/>
        <v>100000</v>
      </c>
      <c r="AF20" s="31">
        <f t="shared" si="61"/>
        <v>100000</v>
      </c>
    </row>
    <row r="22" spans="1:32" ht="13" x14ac:dyDescent="0.3">
      <c r="A22" s="5" t="s">
        <v>99</v>
      </c>
    </row>
    <row r="23" spans="1:32" ht="13" x14ac:dyDescent="0.3">
      <c r="A23" s="24" t="str">
        <f>'Costuri O&amp;M FP'!A26</f>
        <v>Categorie marfa 1</v>
      </c>
      <c r="B23" s="3" t="s">
        <v>4</v>
      </c>
      <c r="C23" s="34">
        <v>500000</v>
      </c>
      <c r="D23" s="34">
        <v>400000</v>
      </c>
      <c r="E23" s="31">
        <v>600000</v>
      </c>
      <c r="F23" s="31">
        <f>E23</f>
        <v>600000</v>
      </c>
      <c r="G23" s="31">
        <f>F23</f>
        <v>600000</v>
      </c>
      <c r="H23" s="31">
        <f>G23</f>
        <v>600000</v>
      </c>
      <c r="I23" s="31">
        <f>H23</f>
        <v>600000</v>
      </c>
      <c r="J23" s="31">
        <f t="shared" ref="J23:K23" si="62">I23</f>
        <v>600000</v>
      </c>
      <c r="K23" s="31">
        <f t="shared" si="62"/>
        <v>600000</v>
      </c>
      <c r="L23" s="31">
        <f>C23</f>
        <v>500000</v>
      </c>
      <c r="M23" s="31">
        <f>L23</f>
        <v>500000</v>
      </c>
      <c r="N23" s="31">
        <f t="shared" ref="N23:AF23" si="63">M23</f>
        <v>500000</v>
      </c>
      <c r="O23" s="31">
        <f t="shared" si="63"/>
        <v>500000</v>
      </c>
      <c r="P23" s="31">
        <f t="shared" si="63"/>
        <v>500000</v>
      </c>
      <c r="Q23" s="31">
        <f t="shared" si="63"/>
        <v>500000</v>
      </c>
      <c r="R23" s="31">
        <f t="shared" si="63"/>
        <v>500000</v>
      </c>
      <c r="S23" s="31">
        <f t="shared" si="63"/>
        <v>500000</v>
      </c>
      <c r="T23" s="31">
        <f t="shared" si="63"/>
        <v>500000</v>
      </c>
      <c r="U23" s="31">
        <f t="shared" si="63"/>
        <v>500000</v>
      </c>
      <c r="V23" s="31">
        <f t="shared" si="63"/>
        <v>500000</v>
      </c>
      <c r="W23" s="31">
        <f t="shared" si="63"/>
        <v>500000</v>
      </c>
      <c r="X23" s="31">
        <f t="shared" si="63"/>
        <v>500000</v>
      </c>
      <c r="Y23" s="31">
        <f t="shared" si="63"/>
        <v>500000</v>
      </c>
      <c r="Z23" s="31">
        <f t="shared" si="63"/>
        <v>500000</v>
      </c>
      <c r="AA23" s="31">
        <f t="shared" si="63"/>
        <v>500000</v>
      </c>
      <c r="AB23" s="31">
        <f t="shared" si="63"/>
        <v>500000</v>
      </c>
      <c r="AC23" s="31">
        <f t="shared" si="63"/>
        <v>500000</v>
      </c>
      <c r="AD23" s="31">
        <f t="shared" si="63"/>
        <v>500000</v>
      </c>
      <c r="AE23" s="31">
        <f t="shared" si="63"/>
        <v>500000</v>
      </c>
      <c r="AF23" s="31">
        <f t="shared" si="63"/>
        <v>500000</v>
      </c>
    </row>
    <row r="24" spans="1:32" ht="13" x14ac:dyDescent="0.3">
      <c r="A24" s="24" t="str">
        <f>'Costuri O&amp;M FP'!A27</f>
        <v>Categorie marfa 2</v>
      </c>
      <c r="B24" s="3" t="s">
        <v>4</v>
      </c>
      <c r="C24" s="34">
        <v>500000</v>
      </c>
      <c r="D24" s="34">
        <v>400000</v>
      </c>
      <c r="E24" s="31">
        <v>600000</v>
      </c>
      <c r="F24" s="31">
        <f t="shared" ref="F24:H25" si="64">E24</f>
        <v>600000</v>
      </c>
      <c r="G24" s="31">
        <f t="shared" si="64"/>
        <v>600000</v>
      </c>
      <c r="H24" s="31">
        <f t="shared" si="64"/>
        <v>600000</v>
      </c>
      <c r="I24" s="31">
        <f t="shared" ref="I24:K24" si="65">H24</f>
        <v>600000</v>
      </c>
      <c r="J24" s="31">
        <f t="shared" si="65"/>
        <v>600000</v>
      </c>
      <c r="K24" s="31">
        <f t="shared" si="65"/>
        <v>600000</v>
      </c>
      <c r="L24" s="31">
        <f t="shared" ref="L24:L25" si="66">C24</f>
        <v>500000</v>
      </c>
      <c r="M24" s="31">
        <f t="shared" ref="M24:AF24" si="67">L24</f>
        <v>500000</v>
      </c>
      <c r="N24" s="31">
        <f t="shared" si="67"/>
        <v>500000</v>
      </c>
      <c r="O24" s="31">
        <f t="shared" si="67"/>
        <v>500000</v>
      </c>
      <c r="P24" s="31">
        <f t="shared" si="67"/>
        <v>500000</v>
      </c>
      <c r="Q24" s="31">
        <f t="shared" si="67"/>
        <v>500000</v>
      </c>
      <c r="R24" s="31">
        <f t="shared" si="67"/>
        <v>500000</v>
      </c>
      <c r="S24" s="31">
        <f t="shared" si="67"/>
        <v>500000</v>
      </c>
      <c r="T24" s="31">
        <f t="shared" si="67"/>
        <v>500000</v>
      </c>
      <c r="U24" s="31">
        <f t="shared" si="67"/>
        <v>500000</v>
      </c>
      <c r="V24" s="31">
        <f t="shared" si="67"/>
        <v>500000</v>
      </c>
      <c r="W24" s="31">
        <f t="shared" si="67"/>
        <v>500000</v>
      </c>
      <c r="X24" s="31">
        <f t="shared" si="67"/>
        <v>500000</v>
      </c>
      <c r="Y24" s="31">
        <f t="shared" si="67"/>
        <v>500000</v>
      </c>
      <c r="Z24" s="31">
        <f t="shared" si="67"/>
        <v>500000</v>
      </c>
      <c r="AA24" s="31">
        <f t="shared" si="67"/>
        <v>500000</v>
      </c>
      <c r="AB24" s="31">
        <f t="shared" si="67"/>
        <v>500000</v>
      </c>
      <c r="AC24" s="31">
        <f t="shared" si="67"/>
        <v>500000</v>
      </c>
      <c r="AD24" s="31">
        <f t="shared" si="67"/>
        <v>500000</v>
      </c>
      <c r="AE24" s="31">
        <f t="shared" si="67"/>
        <v>500000</v>
      </c>
      <c r="AF24" s="31">
        <f t="shared" si="67"/>
        <v>500000</v>
      </c>
    </row>
    <row r="25" spans="1:32" ht="13" x14ac:dyDescent="0.3">
      <c r="A25" s="24" t="str">
        <f>'Costuri O&amp;M FP'!A28</f>
        <v>Categorie marfa 3</v>
      </c>
      <c r="B25" s="3" t="s">
        <v>4</v>
      </c>
      <c r="C25" s="34">
        <v>500000</v>
      </c>
      <c r="D25" s="34">
        <v>400000</v>
      </c>
      <c r="E25" s="31">
        <v>600000</v>
      </c>
      <c r="F25" s="31">
        <f t="shared" si="64"/>
        <v>600000</v>
      </c>
      <c r="G25" s="31">
        <f t="shared" si="64"/>
        <v>600000</v>
      </c>
      <c r="H25" s="31">
        <f t="shared" si="64"/>
        <v>600000</v>
      </c>
      <c r="I25" s="31">
        <f t="shared" ref="I25:K25" si="68">H25</f>
        <v>600000</v>
      </c>
      <c r="J25" s="31">
        <f t="shared" si="68"/>
        <v>600000</v>
      </c>
      <c r="K25" s="31">
        <f t="shared" si="68"/>
        <v>600000</v>
      </c>
      <c r="L25" s="31">
        <f t="shared" si="66"/>
        <v>500000</v>
      </c>
      <c r="M25" s="31">
        <f t="shared" ref="M25:AF25" si="69">L25</f>
        <v>500000</v>
      </c>
      <c r="N25" s="31">
        <f t="shared" si="69"/>
        <v>500000</v>
      </c>
      <c r="O25" s="31">
        <f t="shared" si="69"/>
        <v>500000</v>
      </c>
      <c r="P25" s="31">
        <f t="shared" si="69"/>
        <v>500000</v>
      </c>
      <c r="Q25" s="31">
        <f t="shared" si="69"/>
        <v>500000</v>
      </c>
      <c r="R25" s="31">
        <f t="shared" si="69"/>
        <v>500000</v>
      </c>
      <c r="S25" s="31">
        <f t="shared" si="69"/>
        <v>500000</v>
      </c>
      <c r="T25" s="31">
        <f t="shared" si="69"/>
        <v>500000</v>
      </c>
      <c r="U25" s="31">
        <f t="shared" si="69"/>
        <v>500000</v>
      </c>
      <c r="V25" s="31">
        <f t="shared" si="69"/>
        <v>500000</v>
      </c>
      <c r="W25" s="31">
        <f t="shared" si="69"/>
        <v>500000</v>
      </c>
      <c r="X25" s="31">
        <f t="shared" si="69"/>
        <v>500000</v>
      </c>
      <c r="Y25" s="31">
        <f t="shared" si="69"/>
        <v>500000</v>
      </c>
      <c r="Z25" s="31">
        <f t="shared" si="69"/>
        <v>500000</v>
      </c>
      <c r="AA25" s="31">
        <f t="shared" si="69"/>
        <v>500000</v>
      </c>
      <c r="AB25" s="31">
        <f t="shared" si="69"/>
        <v>500000</v>
      </c>
      <c r="AC25" s="31">
        <f t="shared" si="69"/>
        <v>500000</v>
      </c>
      <c r="AD25" s="31">
        <f t="shared" si="69"/>
        <v>500000</v>
      </c>
      <c r="AE25" s="31">
        <f t="shared" si="69"/>
        <v>500000</v>
      </c>
      <c r="AF25" s="31">
        <f t="shared" si="69"/>
        <v>500000</v>
      </c>
    </row>
    <row r="26" spans="1:32" ht="13" x14ac:dyDescent="0.3">
      <c r="A26" s="24" t="str">
        <f>'Costuri O&amp;M FP'!A29</f>
        <v>Categorie marfa 4</v>
      </c>
      <c r="B26" s="3" t="s">
        <v>4</v>
      </c>
      <c r="C26" s="34">
        <v>500000</v>
      </c>
      <c r="D26" s="34">
        <v>400000</v>
      </c>
      <c r="E26" s="31">
        <v>600000</v>
      </c>
      <c r="F26" s="31">
        <f t="shared" ref="F26:H26" si="70">E26</f>
        <v>600000</v>
      </c>
      <c r="G26" s="31">
        <f t="shared" si="70"/>
        <v>600000</v>
      </c>
      <c r="H26" s="31">
        <f t="shared" si="70"/>
        <v>600000</v>
      </c>
      <c r="I26" s="31">
        <f t="shared" ref="I26:I27" si="71">H26</f>
        <v>600000</v>
      </c>
      <c r="J26" s="31">
        <f t="shared" ref="J26:J27" si="72">I26</f>
        <v>600000</v>
      </c>
      <c r="K26" s="31">
        <f t="shared" ref="K26:K27" si="73">J26</f>
        <v>600000</v>
      </c>
      <c r="L26" s="31">
        <f t="shared" ref="L26:L27" si="74">C26</f>
        <v>500000</v>
      </c>
      <c r="M26" s="31">
        <f t="shared" ref="M26:M27" si="75">L26</f>
        <v>500000</v>
      </c>
      <c r="N26" s="31">
        <f t="shared" ref="N26:N27" si="76">M26</f>
        <v>500000</v>
      </c>
      <c r="O26" s="31">
        <f t="shared" ref="O26:O27" si="77">N26</f>
        <v>500000</v>
      </c>
      <c r="P26" s="31">
        <f t="shared" ref="P26:P27" si="78">O26</f>
        <v>500000</v>
      </c>
      <c r="Q26" s="31">
        <f t="shared" ref="Q26:Q27" si="79">P26</f>
        <v>500000</v>
      </c>
      <c r="R26" s="31">
        <f t="shared" ref="R26:R27" si="80">Q26</f>
        <v>500000</v>
      </c>
      <c r="S26" s="31">
        <f t="shared" ref="S26:S27" si="81">R26</f>
        <v>500000</v>
      </c>
      <c r="T26" s="31">
        <f t="shared" ref="T26:T27" si="82">S26</f>
        <v>500000</v>
      </c>
      <c r="U26" s="31">
        <f t="shared" ref="U26:U27" si="83">T26</f>
        <v>500000</v>
      </c>
      <c r="V26" s="31">
        <f t="shared" ref="V26:V27" si="84">U26</f>
        <v>500000</v>
      </c>
      <c r="W26" s="31">
        <f t="shared" ref="W26:W27" si="85">V26</f>
        <v>500000</v>
      </c>
      <c r="X26" s="31">
        <f t="shared" ref="X26:X27" si="86">W26</f>
        <v>500000</v>
      </c>
      <c r="Y26" s="31">
        <f t="shared" ref="Y26:Y27" si="87">X26</f>
        <v>500000</v>
      </c>
      <c r="Z26" s="31">
        <f t="shared" ref="Z26:Z27" si="88">Y26</f>
        <v>500000</v>
      </c>
      <c r="AA26" s="31">
        <f t="shared" ref="AA26:AA27" si="89">Z26</f>
        <v>500000</v>
      </c>
      <c r="AB26" s="31">
        <f t="shared" ref="AB26:AB27" si="90">AA26</f>
        <v>500000</v>
      </c>
      <c r="AC26" s="31">
        <f t="shared" ref="AC26:AC27" si="91">AB26</f>
        <v>500000</v>
      </c>
      <c r="AD26" s="31">
        <f t="shared" ref="AD26:AD27" si="92">AC26</f>
        <v>500000</v>
      </c>
      <c r="AE26" s="31">
        <f t="shared" ref="AE26:AE27" si="93">AD26</f>
        <v>500000</v>
      </c>
      <c r="AF26" s="31">
        <f t="shared" ref="AF26:AF27" si="94">AE26</f>
        <v>500000</v>
      </c>
    </row>
    <row r="27" spans="1:32" ht="13" x14ac:dyDescent="0.3">
      <c r="A27" s="24" t="str">
        <f>'Costuri O&amp;M FP'!A30</f>
        <v>Categorie marfa 5</v>
      </c>
      <c r="B27" s="3" t="s">
        <v>4</v>
      </c>
      <c r="C27" s="34">
        <v>500000</v>
      </c>
      <c r="D27" s="34">
        <v>400000</v>
      </c>
      <c r="E27" s="31">
        <v>600000</v>
      </c>
      <c r="F27" s="31">
        <f t="shared" ref="F27:H27" si="95">E27</f>
        <v>600000</v>
      </c>
      <c r="G27" s="31">
        <f t="shared" si="95"/>
        <v>600000</v>
      </c>
      <c r="H27" s="31">
        <f t="shared" si="95"/>
        <v>600000</v>
      </c>
      <c r="I27" s="31">
        <f t="shared" si="71"/>
        <v>600000</v>
      </c>
      <c r="J27" s="31">
        <f t="shared" si="72"/>
        <v>600000</v>
      </c>
      <c r="K27" s="31">
        <f t="shared" si="73"/>
        <v>600000</v>
      </c>
      <c r="L27" s="31">
        <f t="shared" si="74"/>
        <v>500000</v>
      </c>
      <c r="M27" s="31">
        <f t="shared" si="75"/>
        <v>500000</v>
      </c>
      <c r="N27" s="31">
        <f t="shared" si="76"/>
        <v>500000</v>
      </c>
      <c r="O27" s="31">
        <f t="shared" si="77"/>
        <v>500000</v>
      </c>
      <c r="P27" s="31">
        <f t="shared" si="78"/>
        <v>500000</v>
      </c>
      <c r="Q27" s="31">
        <f t="shared" si="79"/>
        <v>500000</v>
      </c>
      <c r="R27" s="31">
        <f t="shared" si="80"/>
        <v>500000</v>
      </c>
      <c r="S27" s="31">
        <f t="shared" si="81"/>
        <v>500000</v>
      </c>
      <c r="T27" s="31">
        <f t="shared" si="82"/>
        <v>500000</v>
      </c>
      <c r="U27" s="31">
        <f t="shared" si="83"/>
        <v>500000</v>
      </c>
      <c r="V27" s="31">
        <f t="shared" si="84"/>
        <v>500000</v>
      </c>
      <c r="W27" s="31">
        <f t="shared" si="85"/>
        <v>500000</v>
      </c>
      <c r="X27" s="31">
        <f t="shared" si="86"/>
        <v>500000</v>
      </c>
      <c r="Y27" s="31">
        <f t="shared" si="87"/>
        <v>500000</v>
      </c>
      <c r="Z27" s="31">
        <f t="shared" si="88"/>
        <v>500000</v>
      </c>
      <c r="AA27" s="31">
        <f t="shared" si="89"/>
        <v>500000</v>
      </c>
      <c r="AB27" s="31">
        <f t="shared" si="90"/>
        <v>500000</v>
      </c>
      <c r="AC27" s="31">
        <f t="shared" si="91"/>
        <v>500000</v>
      </c>
      <c r="AD27" s="31">
        <f t="shared" si="92"/>
        <v>500000</v>
      </c>
      <c r="AE27" s="31">
        <f t="shared" si="93"/>
        <v>500000</v>
      </c>
      <c r="AF27" s="31">
        <f t="shared" si="94"/>
        <v>500000</v>
      </c>
    </row>
    <row r="28" spans="1:32" ht="13" x14ac:dyDescent="0.3">
      <c r="A28" s="5"/>
    </row>
    <row r="29" spans="1:32" ht="13" x14ac:dyDescent="0.3">
      <c r="A29" s="2" t="s">
        <v>113</v>
      </c>
    </row>
    <row r="30" spans="1:32" ht="13" x14ac:dyDescent="0.3">
      <c r="A30" s="5"/>
    </row>
    <row r="31" spans="1:32" ht="13" x14ac:dyDescent="0.3">
      <c r="A31" s="5" t="s">
        <v>101</v>
      </c>
    </row>
    <row r="32" spans="1:32" ht="13" x14ac:dyDescent="0.3">
      <c r="A32" s="24" t="str">
        <f>'Costuri O&amp;M FP'!A35</f>
        <v>Categorie marfa 1</v>
      </c>
      <c r="B32" s="3" t="s">
        <v>4</v>
      </c>
      <c r="C32" s="34">
        <v>200000</v>
      </c>
      <c r="D32" s="34">
        <v>100000</v>
      </c>
      <c r="E32" s="31">
        <v>250000</v>
      </c>
      <c r="F32" s="31">
        <v>250000</v>
      </c>
      <c r="G32" s="31">
        <v>250000</v>
      </c>
      <c r="H32" s="31">
        <f>G32</f>
        <v>250000</v>
      </c>
      <c r="I32" s="31">
        <f>H32</f>
        <v>250000</v>
      </c>
      <c r="J32" s="31">
        <f t="shared" ref="J32:K32" si="96">I32</f>
        <v>250000</v>
      </c>
      <c r="K32" s="31">
        <f t="shared" si="96"/>
        <v>250000</v>
      </c>
      <c r="L32" s="31">
        <f>C32</f>
        <v>200000</v>
      </c>
      <c r="M32" s="31">
        <f>L32</f>
        <v>200000</v>
      </c>
      <c r="N32" s="31">
        <f t="shared" ref="N32:AF32" si="97">M32</f>
        <v>200000</v>
      </c>
      <c r="O32" s="31">
        <f t="shared" si="97"/>
        <v>200000</v>
      </c>
      <c r="P32" s="31">
        <f t="shared" si="97"/>
        <v>200000</v>
      </c>
      <c r="Q32" s="31">
        <f t="shared" si="97"/>
        <v>200000</v>
      </c>
      <c r="R32" s="31">
        <f t="shared" si="97"/>
        <v>200000</v>
      </c>
      <c r="S32" s="31">
        <f t="shared" si="97"/>
        <v>200000</v>
      </c>
      <c r="T32" s="31">
        <f t="shared" si="97"/>
        <v>200000</v>
      </c>
      <c r="U32" s="31">
        <f t="shared" si="97"/>
        <v>200000</v>
      </c>
      <c r="V32" s="31">
        <f t="shared" si="97"/>
        <v>200000</v>
      </c>
      <c r="W32" s="31">
        <f t="shared" si="97"/>
        <v>200000</v>
      </c>
      <c r="X32" s="31">
        <f t="shared" si="97"/>
        <v>200000</v>
      </c>
      <c r="Y32" s="31">
        <f t="shared" si="97"/>
        <v>200000</v>
      </c>
      <c r="Z32" s="31">
        <f t="shared" si="97"/>
        <v>200000</v>
      </c>
      <c r="AA32" s="31">
        <f t="shared" si="97"/>
        <v>200000</v>
      </c>
      <c r="AB32" s="31">
        <f t="shared" si="97"/>
        <v>200000</v>
      </c>
      <c r="AC32" s="31">
        <f t="shared" si="97"/>
        <v>200000</v>
      </c>
      <c r="AD32" s="31">
        <f t="shared" si="97"/>
        <v>200000</v>
      </c>
      <c r="AE32" s="31">
        <f t="shared" si="97"/>
        <v>200000</v>
      </c>
      <c r="AF32" s="31">
        <f t="shared" si="97"/>
        <v>200000</v>
      </c>
    </row>
    <row r="33" spans="1:32" ht="13" x14ac:dyDescent="0.3">
      <c r="A33" s="24" t="str">
        <f>'Costuri O&amp;M FP'!A36</f>
        <v>Categorie marfa 2</v>
      </c>
      <c r="B33" s="3" t="s">
        <v>4</v>
      </c>
      <c r="C33" s="34">
        <v>200000</v>
      </c>
      <c r="D33" s="34">
        <v>100000</v>
      </c>
      <c r="E33" s="31">
        <v>250000</v>
      </c>
      <c r="F33" s="31">
        <v>250000</v>
      </c>
      <c r="G33" s="31">
        <v>250000</v>
      </c>
      <c r="H33" s="31">
        <f>G33</f>
        <v>250000</v>
      </c>
      <c r="I33" s="31">
        <f t="shared" ref="I33:K33" si="98">H33</f>
        <v>250000</v>
      </c>
      <c r="J33" s="31">
        <f t="shared" si="98"/>
        <v>250000</v>
      </c>
      <c r="K33" s="31">
        <f t="shared" si="98"/>
        <v>250000</v>
      </c>
      <c r="L33" s="31">
        <f t="shared" ref="L33:L34" si="99">C33</f>
        <v>200000</v>
      </c>
      <c r="M33" s="31">
        <f t="shared" ref="M33:AF33" si="100">L33</f>
        <v>200000</v>
      </c>
      <c r="N33" s="31">
        <f t="shared" si="100"/>
        <v>200000</v>
      </c>
      <c r="O33" s="31">
        <f t="shared" si="100"/>
        <v>200000</v>
      </c>
      <c r="P33" s="31">
        <f t="shared" si="100"/>
        <v>200000</v>
      </c>
      <c r="Q33" s="31">
        <f t="shared" si="100"/>
        <v>200000</v>
      </c>
      <c r="R33" s="31">
        <f t="shared" si="100"/>
        <v>200000</v>
      </c>
      <c r="S33" s="31">
        <f t="shared" si="100"/>
        <v>200000</v>
      </c>
      <c r="T33" s="31">
        <f t="shared" si="100"/>
        <v>200000</v>
      </c>
      <c r="U33" s="31">
        <f t="shared" si="100"/>
        <v>200000</v>
      </c>
      <c r="V33" s="31">
        <f t="shared" si="100"/>
        <v>200000</v>
      </c>
      <c r="W33" s="31">
        <f t="shared" si="100"/>
        <v>200000</v>
      </c>
      <c r="X33" s="31">
        <f t="shared" si="100"/>
        <v>200000</v>
      </c>
      <c r="Y33" s="31">
        <f t="shared" si="100"/>
        <v>200000</v>
      </c>
      <c r="Z33" s="31">
        <f t="shared" si="100"/>
        <v>200000</v>
      </c>
      <c r="AA33" s="31">
        <f t="shared" si="100"/>
        <v>200000</v>
      </c>
      <c r="AB33" s="31">
        <f t="shared" si="100"/>
        <v>200000</v>
      </c>
      <c r="AC33" s="31">
        <f t="shared" si="100"/>
        <v>200000</v>
      </c>
      <c r="AD33" s="31">
        <f t="shared" si="100"/>
        <v>200000</v>
      </c>
      <c r="AE33" s="31">
        <f t="shared" si="100"/>
        <v>200000</v>
      </c>
      <c r="AF33" s="31">
        <f t="shared" si="100"/>
        <v>200000</v>
      </c>
    </row>
    <row r="34" spans="1:32" ht="13" x14ac:dyDescent="0.3">
      <c r="A34" s="24" t="str">
        <f>'Costuri O&amp;M FP'!A37</f>
        <v>Categorie marfa 3</v>
      </c>
      <c r="B34" s="3" t="s">
        <v>4</v>
      </c>
      <c r="C34" s="34">
        <v>200000</v>
      </c>
      <c r="D34" s="34">
        <v>100000</v>
      </c>
      <c r="E34" s="31">
        <v>250000</v>
      </c>
      <c r="F34" s="31">
        <v>250000</v>
      </c>
      <c r="G34" s="31">
        <v>250000</v>
      </c>
      <c r="H34" s="31">
        <f>G34</f>
        <v>250000</v>
      </c>
      <c r="I34" s="31">
        <f t="shared" ref="I34:K34" si="101">H34</f>
        <v>250000</v>
      </c>
      <c r="J34" s="31">
        <f t="shared" si="101"/>
        <v>250000</v>
      </c>
      <c r="K34" s="31">
        <f t="shared" si="101"/>
        <v>250000</v>
      </c>
      <c r="L34" s="31">
        <f t="shared" si="99"/>
        <v>200000</v>
      </c>
      <c r="M34" s="31">
        <f t="shared" ref="M34:AF34" si="102">L34</f>
        <v>200000</v>
      </c>
      <c r="N34" s="31">
        <f t="shared" si="102"/>
        <v>200000</v>
      </c>
      <c r="O34" s="31">
        <f t="shared" si="102"/>
        <v>200000</v>
      </c>
      <c r="P34" s="31">
        <f t="shared" si="102"/>
        <v>200000</v>
      </c>
      <c r="Q34" s="31">
        <f t="shared" si="102"/>
        <v>200000</v>
      </c>
      <c r="R34" s="31">
        <f t="shared" si="102"/>
        <v>200000</v>
      </c>
      <c r="S34" s="31">
        <f t="shared" si="102"/>
        <v>200000</v>
      </c>
      <c r="T34" s="31">
        <f t="shared" si="102"/>
        <v>200000</v>
      </c>
      <c r="U34" s="31">
        <f t="shared" si="102"/>
        <v>200000</v>
      </c>
      <c r="V34" s="31">
        <f t="shared" si="102"/>
        <v>200000</v>
      </c>
      <c r="W34" s="31">
        <f t="shared" si="102"/>
        <v>200000</v>
      </c>
      <c r="X34" s="31">
        <f t="shared" si="102"/>
        <v>200000</v>
      </c>
      <c r="Y34" s="31">
        <f t="shared" si="102"/>
        <v>200000</v>
      </c>
      <c r="Z34" s="31">
        <f t="shared" si="102"/>
        <v>200000</v>
      </c>
      <c r="AA34" s="31">
        <f t="shared" si="102"/>
        <v>200000</v>
      </c>
      <c r="AB34" s="31">
        <f t="shared" si="102"/>
        <v>200000</v>
      </c>
      <c r="AC34" s="31">
        <f t="shared" si="102"/>
        <v>200000</v>
      </c>
      <c r="AD34" s="31">
        <f t="shared" si="102"/>
        <v>200000</v>
      </c>
      <c r="AE34" s="31">
        <f t="shared" si="102"/>
        <v>200000</v>
      </c>
      <c r="AF34" s="31">
        <f t="shared" si="102"/>
        <v>200000</v>
      </c>
    </row>
    <row r="35" spans="1:32" ht="13" x14ac:dyDescent="0.3">
      <c r="A35" s="24" t="str">
        <f>'Costuri O&amp;M FP'!A38</f>
        <v>Categorie marfa 4</v>
      </c>
      <c r="B35" s="3" t="s">
        <v>4</v>
      </c>
      <c r="C35" s="34">
        <v>200000</v>
      </c>
      <c r="D35" s="34">
        <v>100000</v>
      </c>
      <c r="E35" s="31">
        <v>250000</v>
      </c>
      <c r="F35" s="31">
        <v>250000</v>
      </c>
      <c r="G35" s="31">
        <v>250000</v>
      </c>
      <c r="H35" s="31">
        <f t="shared" ref="H35:H36" si="103">G35</f>
        <v>250000</v>
      </c>
      <c r="I35" s="31">
        <f t="shared" ref="I35:I36" si="104">H35</f>
        <v>250000</v>
      </c>
      <c r="J35" s="31">
        <f t="shared" ref="J35:J36" si="105">I35</f>
        <v>250000</v>
      </c>
      <c r="K35" s="31">
        <f t="shared" ref="K35:K36" si="106">J35</f>
        <v>250000</v>
      </c>
      <c r="L35" s="31">
        <f t="shared" ref="L35:L36" si="107">C35</f>
        <v>200000</v>
      </c>
      <c r="M35" s="31">
        <f t="shared" ref="M35:M36" si="108">L35</f>
        <v>200000</v>
      </c>
      <c r="N35" s="31">
        <f t="shared" ref="N35:N36" si="109">M35</f>
        <v>200000</v>
      </c>
      <c r="O35" s="31">
        <f t="shared" ref="O35:O36" si="110">N35</f>
        <v>200000</v>
      </c>
      <c r="P35" s="31">
        <f t="shared" ref="P35:P36" si="111">O35</f>
        <v>200000</v>
      </c>
      <c r="Q35" s="31">
        <f t="shared" ref="Q35:Q36" si="112">P35</f>
        <v>200000</v>
      </c>
      <c r="R35" s="31">
        <f t="shared" ref="R35:R36" si="113">Q35</f>
        <v>200000</v>
      </c>
      <c r="S35" s="31">
        <f t="shared" ref="S35:S36" si="114">R35</f>
        <v>200000</v>
      </c>
      <c r="T35" s="31">
        <f t="shared" ref="T35:T36" si="115">S35</f>
        <v>200000</v>
      </c>
      <c r="U35" s="31">
        <f t="shared" ref="U35:U36" si="116">T35</f>
        <v>200000</v>
      </c>
      <c r="V35" s="31">
        <f t="shared" ref="V35:V36" si="117">U35</f>
        <v>200000</v>
      </c>
      <c r="W35" s="31">
        <f t="shared" ref="W35:W36" si="118">V35</f>
        <v>200000</v>
      </c>
      <c r="X35" s="31">
        <f t="shared" ref="X35:X36" si="119">W35</f>
        <v>200000</v>
      </c>
      <c r="Y35" s="31">
        <f t="shared" ref="Y35:Y36" si="120">X35</f>
        <v>200000</v>
      </c>
      <c r="Z35" s="31">
        <f t="shared" ref="Z35:Z36" si="121">Y35</f>
        <v>200000</v>
      </c>
      <c r="AA35" s="31">
        <f t="shared" ref="AA35:AA36" si="122">Z35</f>
        <v>200000</v>
      </c>
      <c r="AB35" s="31">
        <f t="shared" ref="AB35:AB36" si="123">AA35</f>
        <v>200000</v>
      </c>
      <c r="AC35" s="31">
        <f t="shared" ref="AC35:AC36" si="124">AB35</f>
        <v>200000</v>
      </c>
      <c r="AD35" s="31">
        <f t="shared" ref="AD35:AD36" si="125">AC35</f>
        <v>200000</v>
      </c>
      <c r="AE35" s="31">
        <f t="shared" ref="AE35:AE36" si="126">AD35</f>
        <v>200000</v>
      </c>
      <c r="AF35" s="31">
        <f t="shared" ref="AF35:AF36" si="127">AE35</f>
        <v>200000</v>
      </c>
    </row>
    <row r="36" spans="1:32" ht="13" x14ac:dyDescent="0.3">
      <c r="A36" s="24" t="str">
        <f>'Costuri O&amp;M FP'!A39</f>
        <v>Categorie marfa 5</v>
      </c>
      <c r="B36" s="3" t="s">
        <v>4</v>
      </c>
      <c r="C36" s="34">
        <v>200000</v>
      </c>
      <c r="D36" s="34">
        <v>100000</v>
      </c>
      <c r="E36" s="31">
        <v>250000</v>
      </c>
      <c r="F36" s="31">
        <v>250000</v>
      </c>
      <c r="G36" s="31">
        <v>250000</v>
      </c>
      <c r="H36" s="31">
        <f t="shared" si="103"/>
        <v>250000</v>
      </c>
      <c r="I36" s="31">
        <f t="shared" si="104"/>
        <v>250000</v>
      </c>
      <c r="J36" s="31">
        <f t="shared" si="105"/>
        <v>250000</v>
      </c>
      <c r="K36" s="31">
        <f t="shared" si="106"/>
        <v>250000</v>
      </c>
      <c r="L36" s="31">
        <f t="shared" si="107"/>
        <v>200000</v>
      </c>
      <c r="M36" s="31">
        <f t="shared" si="108"/>
        <v>200000</v>
      </c>
      <c r="N36" s="31">
        <f t="shared" si="109"/>
        <v>200000</v>
      </c>
      <c r="O36" s="31">
        <f t="shared" si="110"/>
        <v>200000</v>
      </c>
      <c r="P36" s="31">
        <f t="shared" si="111"/>
        <v>200000</v>
      </c>
      <c r="Q36" s="31">
        <f t="shared" si="112"/>
        <v>200000</v>
      </c>
      <c r="R36" s="31">
        <f t="shared" si="113"/>
        <v>200000</v>
      </c>
      <c r="S36" s="31">
        <f t="shared" si="114"/>
        <v>200000</v>
      </c>
      <c r="T36" s="31">
        <f t="shared" si="115"/>
        <v>200000</v>
      </c>
      <c r="U36" s="31">
        <f t="shared" si="116"/>
        <v>200000</v>
      </c>
      <c r="V36" s="31">
        <f t="shared" si="117"/>
        <v>200000</v>
      </c>
      <c r="W36" s="31">
        <f t="shared" si="118"/>
        <v>200000</v>
      </c>
      <c r="X36" s="31">
        <f t="shared" si="119"/>
        <v>200000</v>
      </c>
      <c r="Y36" s="31">
        <f t="shared" si="120"/>
        <v>200000</v>
      </c>
      <c r="Z36" s="31">
        <f t="shared" si="121"/>
        <v>200000</v>
      </c>
      <c r="AA36" s="31">
        <f t="shared" si="122"/>
        <v>200000</v>
      </c>
      <c r="AB36" s="31">
        <f t="shared" si="123"/>
        <v>200000</v>
      </c>
      <c r="AC36" s="31">
        <f t="shared" si="124"/>
        <v>200000</v>
      </c>
      <c r="AD36" s="31">
        <f t="shared" si="125"/>
        <v>200000</v>
      </c>
      <c r="AE36" s="31">
        <f t="shared" si="126"/>
        <v>200000</v>
      </c>
      <c r="AF36" s="31">
        <f t="shared" si="127"/>
        <v>200000</v>
      </c>
    </row>
    <row r="37" spans="1:32" ht="13" x14ac:dyDescent="0.3">
      <c r="A37" s="5"/>
    </row>
    <row r="38" spans="1:32" ht="13" x14ac:dyDescent="0.3">
      <c r="A38" s="5" t="s">
        <v>102</v>
      </c>
    </row>
    <row r="39" spans="1:32" ht="13" x14ac:dyDescent="0.3">
      <c r="A39" s="24" t="str">
        <f>'Costuri O&amp;M FP'!A42</f>
        <v>Categorie marfa 1</v>
      </c>
      <c r="B39" s="3" t="s">
        <v>4</v>
      </c>
      <c r="C39" s="34">
        <v>100000</v>
      </c>
      <c r="D39" s="34">
        <v>70000</v>
      </c>
      <c r="E39" s="31">
        <v>100000</v>
      </c>
      <c r="F39" s="31">
        <v>100000</v>
      </c>
      <c r="G39" s="31">
        <v>100000</v>
      </c>
      <c r="H39" s="31">
        <v>100000</v>
      </c>
      <c r="I39" s="31">
        <f>H39</f>
        <v>100000</v>
      </c>
      <c r="J39" s="31">
        <f t="shared" ref="J39:K39" si="128">I39</f>
        <v>100000</v>
      </c>
      <c r="K39" s="31">
        <f t="shared" si="128"/>
        <v>100000</v>
      </c>
      <c r="L39" s="31">
        <f>C39</f>
        <v>100000</v>
      </c>
      <c r="M39" s="31">
        <f>L39</f>
        <v>100000</v>
      </c>
      <c r="N39" s="31">
        <f t="shared" ref="N39:AF39" si="129">M39</f>
        <v>100000</v>
      </c>
      <c r="O39" s="31">
        <f t="shared" si="129"/>
        <v>100000</v>
      </c>
      <c r="P39" s="31">
        <f t="shared" si="129"/>
        <v>100000</v>
      </c>
      <c r="Q39" s="31">
        <f t="shared" si="129"/>
        <v>100000</v>
      </c>
      <c r="R39" s="31">
        <f t="shared" si="129"/>
        <v>100000</v>
      </c>
      <c r="S39" s="31">
        <f t="shared" si="129"/>
        <v>100000</v>
      </c>
      <c r="T39" s="31">
        <f t="shared" si="129"/>
        <v>100000</v>
      </c>
      <c r="U39" s="31">
        <f t="shared" si="129"/>
        <v>100000</v>
      </c>
      <c r="V39" s="31">
        <f t="shared" si="129"/>
        <v>100000</v>
      </c>
      <c r="W39" s="31">
        <f t="shared" si="129"/>
        <v>100000</v>
      </c>
      <c r="X39" s="31">
        <f t="shared" si="129"/>
        <v>100000</v>
      </c>
      <c r="Y39" s="31">
        <f t="shared" si="129"/>
        <v>100000</v>
      </c>
      <c r="Z39" s="31">
        <f t="shared" si="129"/>
        <v>100000</v>
      </c>
      <c r="AA39" s="31">
        <f t="shared" si="129"/>
        <v>100000</v>
      </c>
      <c r="AB39" s="31">
        <f t="shared" si="129"/>
        <v>100000</v>
      </c>
      <c r="AC39" s="31">
        <f t="shared" si="129"/>
        <v>100000</v>
      </c>
      <c r="AD39" s="31">
        <f t="shared" si="129"/>
        <v>100000</v>
      </c>
      <c r="AE39" s="31">
        <f t="shared" si="129"/>
        <v>100000</v>
      </c>
      <c r="AF39" s="31">
        <f t="shared" si="129"/>
        <v>100000</v>
      </c>
    </row>
    <row r="40" spans="1:32" ht="13" x14ac:dyDescent="0.3">
      <c r="A40" s="24" t="str">
        <f>'Costuri O&amp;M FP'!A43</f>
        <v>Categorie marfa 2</v>
      </c>
      <c r="B40" s="3" t="s">
        <v>4</v>
      </c>
      <c r="C40" s="34">
        <v>100000</v>
      </c>
      <c r="D40" s="34">
        <v>70000</v>
      </c>
      <c r="E40" s="31">
        <v>100000</v>
      </c>
      <c r="F40" s="31">
        <v>100000</v>
      </c>
      <c r="G40" s="31">
        <v>100000</v>
      </c>
      <c r="H40" s="31">
        <v>100000</v>
      </c>
      <c r="I40" s="31">
        <f t="shared" ref="I40:K40" si="130">H40</f>
        <v>100000</v>
      </c>
      <c r="J40" s="31">
        <f t="shared" si="130"/>
        <v>100000</v>
      </c>
      <c r="K40" s="31">
        <f t="shared" si="130"/>
        <v>100000</v>
      </c>
      <c r="L40" s="31">
        <f t="shared" ref="L40:L41" si="131">C40</f>
        <v>100000</v>
      </c>
      <c r="M40" s="31">
        <f t="shared" ref="M40:AF40" si="132">L40</f>
        <v>100000</v>
      </c>
      <c r="N40" s="31">
        <f t="shared" si="132"/>
        <v>100000</v>
      </c>
      <c r="O40" s="31">
        <f t="shared" si="132"/>
        <v>100000</v>
      </c>
      <c r="P40" s="31">
        <f t="shared" si="132"/>
        <v>100000</v>
      </c>
      <c r="Q40" s="31">
        <f t="shared" si="132"/>
        <v>100000</v>
      </c>
      <c r="R40" s="31">
        <f t="shared" si="132"/>
        <v>100000</v>
      </c>
      <c r="S40" s="31">
        <f t="shared" si="132"/>
        <v>100000</v>
      </c>
      <c r="T40" s="31">
        <f t="shared" si="132"/>
        <v>100000</v>
      </c>
      <c r="U40" s="31">
        <f t="shared" si="132"/>
        <v>100000</v>
      </c>
      <c r="V40" s="31">
        <f t="shared" si="132"/>
        <v>100000</v>
      </c>
      <c r="W40" s="31">
        <f t="shared" si="132"/>
        <v>100000</v>
      </c>
      <c r="X40" s="31">
        <f t="shared" si="132"/>
        <v>100000</v>
      </c>
      <c r="Y40" s="31">
        <f t="shared" si="132"/>
        <v>100000</v>
      </c>
      <c r="Z40" s="31">
        <f t="shared" si="132"/>
        <v>100000</v>
      </c>
      <c r="AA40" s="31">
        <f t="shared" si="132"/>
        <v>100000</v>
      </c>
      <c r="AB40" s="31">
        <f t="shared" si="132"/>
        <v>100000</v>
      </c>
      <c r="AC40" s="31">
        <f t="shared" si="132"/>
        <v>100000</v>
      </c>
      <c r="AD40" s="31">
        <f t="shared" si="132"/>
        <v>100000</v>
      </c>
      <c r="AE40" s="31">
        <f t="shared" si="132"/>
        <v>100000</v>
      </c>
      <c r="AF40" s="31">
        <f t="shared" si="132"/>
        <v>100000</v>
      </c>
    </row>
    <row r="41" spans="1:32" ht="13" x14ac:dyDescent="0.3">
      <c r="A41" s="24" t="str">
        <f>'Costuri O&amp;M FP'!A44</f>
        <v>Categorie marfa 3</v>
      </c>
      <c r="B41" s="3" t="s">
        <v>4</v>
      </c>
      <c r="C41" s="34">
        <v>100000</v>
      </c>
      <c r="D41" s="34">
        <v>70000</v>
      </c>
      <c r="E41" s="31">
        <v>100000</v>
      </c>
      <c r="F41" s="31">
        <v>100000</v>
      </c>
      <c r="G41" s="31">
        <v>100000</v>
      </c>
      <c r="H41" s="31">
        <v>100000</v>
      </c>
      <c r="I41" s="31">
        <f t="shared" ref="I41:K41" si="133">H41</f>
        <v>100000</v>
      </c>
      <c r="J41" s="31">
        <f t="shared" si="133"/>
        <v>100000</v>
      </c>
      <c r="K41" s="31">
        <f t="shared" si="133"/>
        <v>100000</v>
      </c>
      <c r="L41" s="31">
        <f t="shared" si="131"/>
        <v>100000</v>
      </c>
      <c r="M41" s="31">
        <f t="shared" ref="M41:AF41" si="134">L41</f>
        <v>100000</v>
      </c>
      <c r="N41" s="31">
        <f t="shared" si="134"/>
        <v>100000</v>
      </c>
      <c r="O41" s="31">
        <f t="shared" si="134"/>
        <v>100000</v>
      </c>
      <c r="P41" s="31">
        <f t="shared" si="134"/>
        <v>100000</v>
      </c>
      <c r="Q41" s="31">
        <f t="shared" si="134"/>
        <v>100000</v>
      </c>
      <c r="R41" s="31">
        <f t="shared" si="134"/>
        <v>100000</v>
      </c>
      <c r="S41" s="31">
        <f t="shared" si="134"/>
        <v>100000</v>
      </c>
      <c r="T41" s="31">
        <f t="shared" si="134"/>
        <v>100000</v>
      </c>
      <c r="U41" s="31">
        <f t="shared" si="134"/>
        <v>100000</v>
      </c>
      <c r="V41" s="31">
        <f t="shared" si="134"/>
        <v>100000</v>
      </c>
      <c r="W41" s="31">
        <f t="shared" si="134"/>
        <v>100000</v>
      </c>
      <c r="X41" s="31">
        <f t="shared" si="134"/>
        <v>100000</v>
      </c>
      <c r="Y41" s="31">
        <f t="shared" si="134"/>
        <v>100000</v>
      </c>
      <c r="Z41" s="31">
        <f t="shared" si="134"/>
        <v>100000</v>
      </c>
      <c r="AA41" s="31">
        <f t="shared" si="134"/>
        <v>100000</v>
      </c>
      <c r="AB41" s="31">
        <f t="shared" si="134"/>
        <v>100000</v>
      </c>
      <c r="AC41" s="31">
        <f t="shared" si="134"/>
        <v>100000</v>
      </c>
      <c r="AD41" s="31">
        <f t="shared" si="134"/>
        <v>100000</v>
      </c>
      <c r="AE41" s="31">
        <f t="shared" si="134"/>
        <v>100000</v>
      </c>
      <c r="AF41" s="31">
        <f t="shared" si="134"/>
        <v>100000</v>
      </c>
    </row>
    <row r="42" spans="1:32" ht="13" x14ac:dyDescent="0.3">
      <c r="A42" s="24" t="str">
        <f>'Costuri O&amp;M FP'!A45</f>
        <v>Categorie marfa 4</v>
      </c>
      <c r="B42" s="3" t="s">
        <v>4</v>
      </c>
      <c r="C42" s="34">
        <v>100000</v>
      </c>
      <c r="D42" s="34">
        <v>70000</v>
      </c>
      <c r="E42" s="31">
        <v>100000</v>
      </c>
      <c r="F42" s="31">
        <v>100000</v>
      </c>
      <c r="G42" s="31">
        <v>100000</v>
      </c>
      <c r="H42" s="31">
        <v>100000</v>
      </c>
      <c r="I42" s="31">
        <f t="shared" ref="I42:I43" si="135">H42</f>
        <v>100000</v>
      </c>
      <c r="J42" s="31">
        <f t="shared" ref="J42:J43" si="136">I42</f>
        <v>100000</v>
      </c>
      <c r="K42" s="31">
        <f t="shared" ref="K42:K43" si="137">J42</f>
        <v>100000</v>
      </c>
      <c r="L42" s="31">
        <f t="shared" ref="L42:L43" si="138">C42</f>
        <v>100000</v>
      </c>
      <c r="M42" s="31">
        <f t="shared" ref="M42:M43" si="139">L42</f>
        <v>100000</v>
      </c>
      <c r="N42" s="31">
        <f t="shared" ref="N42:N43" si="140">M42</f>
        <v>100000</v>
      </c>
      <c r="O42" s="31">
        <f t="shared" ref="O42:O43" si="141">N42</f>
        <v>100000</v>
      </c>
      <c r="P42" s="31">
        <f t="shared" ref="P42:P43" si="142">O42</f>
        <v>100000</v>
      </c>
      <c r="Q42" s="31">
        <f t="shared" ref="Q42:Q43" si="143">P42</f>
        <v>100000</v>
      </c>
      <c r="R42" s="31">
        <f t="shared" ref="R42:R43" si="144">Q42</f>
        <v>100000</v>
      </c>
      <c r="S42" s="31">
        <f t="shared" ref="S42:S43" si="145">R42</f>
        <v>100000</v>
      </c>
      <c r="T42" s="31">
        <f t="shared" ref="T42:T43" si="146">S42</f>
        <v>100000</v>
      </c>
      <c r="U42" s="31">
        <f t="shared" ref="U42:U43" si="147">T42</f>
        <v>100000</v>
      </c>
      <c r="V42" s="31">
        <f t="shared" ref="V42:V43" si="148">U42</f>
        <v>100000</v>
      </c>
      <c r="W42" s="31">
        <f t="shared" ref="W42:W43" si="149">V42</f>
        <v>100000</v>
      </c>
      <c r="X42" s="31">
        <f t="shared" ref="X42:X43" si="150">W42</f>
        <v>100000</v>
      </c>
      <c r="Y42" s="31">
        <f t="shared" ref="Y42:Y43" si="151">X42</f>
        <v>100000</v>
      </c>
      <c r="Z42" s="31">
        <f t="shared" ref="Z42:Z43" si="152">Y42</f>
        <v>100000</v>
      </c>
      <c r="AA42" s="31">
        <f t="shared" ref="AA42:AA43" si="153">Z42</f>
        <v>100000</v>
      </c>
      <c r="AB42" s="31">
        <f t="shared" ref="AB42:AB43" si="154">AA42</f>
        <v>100000</v>
      </c>
      <c r="AC42" s="31">
        <f t="shared" ref="AC42:AC43" si="155">AB42</f>
        <v>100000</v>
      </c>
      <c r="AD42" s="31">
        <f t="shared" ref="AD42:AD43" si="156">AC42</f>
        <v>100000</v>
      </c>
      <c r="AE42" s="31">
        <f t="shared" ref="AE42:AE43" si="157">AD42</f>
        <v>100000</v>
      </c>
      <c r="AF42" s="31">
        <f t="shared" ref="AF42:AF43" si="158">AE42</f>
        <v>100000</v>
      </c>
    </row>
    <row r="43" spans="1:32" ht="13" x14ac:dyDescent="0.3">
      <c r="A43" s="24" t="str">
        <f>'Costuri O&amp;M FP'!A46</f>
        <v>Categorie marfa 5</v>
      </c>
      <c r="B43" s="3" t="s">
        <v>4</v>
      </c>
      <c r="C43" s="34">
        <v>100000</v>
      </c>
      <c r="D43" s="34">
        <v>70000</v>
      </c>
      <c r="E43" s="31">
        <v>100000</v>
      </c>
      <c r="F43" s="31">
        <v>100000</v>
      </c>
      <c r="G43" s="31">
        <v>100000</v>
      </c>
      <c r="H43" s="31">
        <v>100000</v>
      </c>
      <c r="I43" s="31">
        <f t="shared" si="135"/>
        <v>100000</v>
      </c>
      <c r="J43" s="31">
        <f t="shared" si="136"/>
        <v>100000</v>
      </c>
      <c r="K43" s="31">
        <f t="shared" si="137"/>
        <v>100000</v>
      </c>
      <c r="L43" s="31">
        <f t="shared" si="138"/>
        <v>100000</v>
      </c>
      <c r="M43" s="31">
        <f t="shared" si="139"/>
        <v>100000</v>
      </c>
      <c r="N43" s="31">
        <f t="shared" si="140"/>
        <v>100000</v>
      </c>
      <c r="O43" s="31">
        <f t="shared" si="141"/>
        <v>100000</v>
      </c>
      <c r="P43" s="31">
        <f t="shared" si="142"/>
        <v>100000</v>
      </c>
      <c r="Q43" s="31">
        <f t="shared" si="143"/>
        <v>100000</v>
      </c>
      <c r="R43" s="31">
        <f t="shared" si="144"/>
        <v>100000</v>
      </c>
      <c r="S43" s="31">
        <f t="shared" si="145"/>
        <v>100000</v>
      </c>
      <c r="T43" s="31">
        <f t="shared" si="146"/>
        <v>100000</v>
      </c>
      <c r="U43" s="31">
        <f t="shared" si="147"/>
        <v>100000</v>
      </c>
      <c r="V43" s="31">
        <f t="shared" si="148"/>
        <v>100000</v>
      </c>
      <c r="W43" s="31">
        <f t="shared" si="149"/>
        <v>100000</v>
      </c>
      <c r="X43" s="31">
        <f t="shared" si="150"/>
        <v>100000</v>
      </c>
      <c r="Y43" s="31">
        <f t="shared" si="151"/>
        <v>100000</v>
      </c>
      <c r="Z43" s="31">
        <f t="shared" si="152"/>
        <v>100000</v>
      </c>
      <c r="AA43" s="31">
        <f t="shared" si="153"/>
        <v>100000</v>
      </c>
      <c r="AB43" s="31">
        <f t="shared" si="154"/>
        <v>100000</v>
      </c>
      <c r="AC43" s="31">
        <f t="shared" si="155"/>
        <v>100000</v>
      </c>
      <c r="AD43" s="31">
        <f t="shared" si="156"/>
        <v>100000</v>
      </c>
      <c r="AE43" s="31">
        <f t="shared" si="157"/>
        <v>100000</v>
      </c>
      <c r="AF43" s="31">
        <f t="shared" si="158"/>
        <v>100000</v>
      </c>
    </row>
    <row r="44" spans="1:32" ht="13" x14ac:dyDescent="0.3">
      <c r="A44" s="5"/>
    </row>
    <row r="45" spans="1:32" ht="13" x14ac:dyDescent="0.3">
      <c r="A45" s="5" t="s">
        <v>103</v>
      </c>
    </row>
    <row r="46" spans="1:32" ht="13" x14ac:dyDescent="0.3">
      <c r="A46" s="24" t="str">
        <f>'Costuri O&amp;M FP'!A49</f>
        <v>Categorie marfa 1</v>
      </c>
      <c r="B46" s="3" t="s">
        <v>4</v>
      </c>
      <c r="C46" s="40">
        <v>500000</v>
      </c>
      <c r="D46" s="40">
        <v>400000</v>
      </c>
      <c r="E46" s="39">
        <v>600000</v>
      </c>
      <c r="F46" s="39">
        <f>E46</f>
        <v>600000</v>
      </c>
      <c r="G46" s="39">
        <f>F46</f>
        <v>600000</v>
      </c>
      <c r="H46" s="39">
        <f>G46</f>
        <v>600000</v>
      </c>
      <c r="I46" s="39">
        <f>H46</f>
        <v>600000</v>
      </c>
      <c r="J46" s="39">
        <f t="shared" ref="J46:K46" si="159">I46</f>
        <v>600000</v>
      </c>
      <c r="K46" s="39">
        <f t="shared" si="159"/>
        <v>600000</v>
      </c>
      <c r="L46" s="39">
        <f>C46</f>
        <v>500000</v>
      </c>
      <c r="M46" s="39">
        <f>L46</f>
        <v>500000</v>
      </c>
      <c r="N46" s="39">
        <f t="shared" ref="N46:AF46" si="160">M46</f>
        <v>500000</v>
      </c>
      <c r="O46" s="39">
        <f t="shared" si="160"/>
        <v>500000</v>
      </c>
      <c r="P46" s="39">
        <f t="shared" si="160"/>
        <v>500000</v>
      </c>
      <c r="Q46" s="39">
        <f t="shared" si="160"/>
        <v>500000</v>
      </c>
      <c r="R46" s="39">
        <f t="shared" si="160"/>
        <v>500000</v>
      </c>
      <c r="S46" s="39">
        <f t="shared" si="160"/>
        <v>500000</v>
      </c>
      <c r="T46" s="39">
        <f t="shared" si="160"/>
        <v>500000</v>
      </c>
      <c r="U46" s="39">
        <f t="shared" si="160"/>
        <v>500000</v>
      </c>
      <c r="V46" s="39">
        <f t="shared" si="160"/>
        <v>500000</v>
      </c>
      <c r="W46" s="39">
        <f t="shared" si="160"/>
        <v>500000</v>
      </c>
      <c r="X46" s="39">
        <f t="shared" si="160"/>
        <v>500000</v>
      </c>
      <c r="Y46" s="39">
        <f t="shared" si="160"/>
        <v>500000</v>
      </c>
      <c r="Z46" s="39">
        <f t="shared" si="160"/>
        <v>500000</v>
      </c>
      <c r="AA46" s="39">
        <f t="shared" si="160"/>
        <v>500000</v>
      </c>
      <c r="AB46" s="39">
        <f t="shared" si="160"/>
        <v>500000</v>
      </c>
      <c r="AC46" s="39">
        <f t="shared" si="160"/>
        <v>500000</v>
      </c>
      <c r="AD46" s="39">
        <f t="shared" si="160"/>
        <v>500000</v>
      </c>
      <c r="AE46" s="39">
        <f t="shared" si="160"/>
        <v>500000</v>
      </c>
      <c r="AF46" s="39">
        <f t="shared" si="160"/>
        <v>500000</v>
      </c>
    </row>
    <row r="47" spans="1:32" ht="13" x14ac:dyDescent="0.3">
      <c r="A47" s="24" t="str">
        <f>'Costuri O&amp;M FP'!A50</f>
        <v>Categorie marfa 2</v>
      </c>
      <c r="B47" s="3" t="s">
        <v>4</v>
      </c>
      <c r="C47" s="40">
        <v>500000</v>
      </c>
      <c r="D47" s="40">
        <v>400000</v>
      </c>
      <c r="E47" s="39">
        <v>600000</v>
      </c>
      <c r="F47" s="39">
        <f t="shared" ref="F47:H48" si="161">E47</f>
        <v>600000</v>
      </c>
      <c r="G47" s="39">
        <f t="shared" si="161"/>
        <v>600000</v>
      </c>
      <c r="H47" s="39">
        <f t="shared" si="161"/>
        <v>600000</v>
      </c>
      <c r="I47" s="39">
        <f t="shared" ref="I47:K47" si="162">H47</f>
        <v>600000</v>
      </c>
      <c r="J47" s="39">
        <f t="shared" si="162"/>
        <v>600000</v>
      </c>
      <c r="K47" s="39">
        <f t="shared" si="162"/>
        <v>600000</v>
      </c>
      <c r="L47" s="39">
        <f t="shared" ref="L47:L48" si="163">C47</f>
        <v>500000</v>
      </c>
      <c r="M47" s="39">
        <f t="shared" ref="M47:AF47" si="164">L47</f>
        <v>500000</v>
      </c>
      <c r="N47" s="39">
        <f t="shared" si="164"/>
        <v>500000</v>
      </c>
      <c r="O47" s="39">
        <f t="shared" si="164"/>
        <v>500000</v>
      </c>
      <c r="P47" s="39">
        <f t="shared" si="164"/>
        <v>500000</v>
      </c>
      <c r="Q47" s="39">
        <f t="shared" si="164"/>
        <v>500000</v>
      </c>
      <c r="R47" s="39">
        <f t="shared" si="164"/>
        <v>500000</v>
      </c>
      <c r="S47" s="39">
        <f t="shared" si="164"/>
        <v>500000</v>
      </c>
      <c r="T47" s="39">
        <f t="shared" si="164"/>
        <v>500000</v>
      </c>
      <c r="U47" s="39">
        <f t="shared" si="164"/>
        <v>500000</v>
      </c>
      <c r="V47" s="39">
        <f t="shared" si="164"/>
        <v>500000</v>
      </c>
      <c r="W47" s="39">
        <f t="shared" si="164"/>
        <v>500000</v>
      </c>
      <c r="X47" s="39">
        <f t="shared" si="164"/>
        <v>500000</v>
      </c>
      <c r="Y47" s="39">
        <f t="shared" si="164"/>
        <v>500000</v>
      </c>
      <c r="Z47" s="39">
        <f t="shared" si="164"/>
        <v>500000</v>
      </c>
      <c r="AA47" s="39">
        <f t="shared" si="164"/>
        <v>500000</v>
      </c>
      <c r="AB47" s="39">
        <f t="shared" si="164"/>
        <v>500000</v>
      </c>
      <c r="AC47" s="39">
        <f t="shared" si="164"/>
        <v>500000</v>
      </c>
      <c r="AD47" s="39">
        <f t="shared" si="164"/>
        <v>500000</v>
      </c>
      <c r="AE47" s="39">
        <f t="shared" si="164"/>
        <v>500000</v>
      </c>
      <c r="AF47" s="39">
        <f t="shared" si="164"/>
        <v>500000</v>
      </c>
    </row>
    <row r="48" spans="1:32" ht="13" x14ac:dyDescent="0.3">
      <c r="A48" s="24" t="str">
        <f>'Costuri O&amp;M FP'!A51</f>
        <v>Categorie marfa 3</v>
      </c>
      <c r="B48" s="3" t="s">
        <v>4</v>
      </c>
      <c r="C48" s="40">
        <v>500000</v>
      </c>
      <c r="D48" s="40">
        <v>400000</v>
      </c>
      <c r="E48" s="39">
        <v>600000</v>
      </c>
      <c r="F48" s="39">
        <f t="shared" si="161"/>
        <v>600000</v>
      </c>
      <c r="G48" s="39">
        <f t="shared" si="161"/>
        <v>600000</v>
      </c>
      <c r="H48" s="39">
        <f t="shared" si="161"/>
        <v>600000</v>
      </c>
      <c r="I48" s="39">
        <f t="shared" ref="I48:K48" si="165">H48</f>
        <v>600000</v>
      </c>
      <c r="J48" s="39">
        <f t="shared" si="165"/>
        <v>600000</v>
      </c>
      <c r="K48" s="39">
        <f t="shared" si="165"/>
        <v>600000</v>
      </c>
      <c r="L48" s="39">
        <f t="shared" si="163"/>
        <v>500000</v>
      </c>
      <c r="M48" s="39">
        <f t="shared" ref="M48:AF48" si="166">L48</f>
        <v>500000</v>
      </c>
      <c r="N48" s="39">
        <f t="shared" si="166"/>
        <v>500000</v>
      </c>
      <c r="O48" s="39">
        <f t="shared" si="166"/>
        <v>500000</v>
      </c>
      <c r="P48" s="39">
        <f t="shared" si="166"/>
        <v>500000</v>
      </c>
      <c r="Q48" s="39">
        <f t="shared" si="166"/>
        <v>500000</v>
      </c>
      <c r="R48" s="39">
        <f t="shared" si="166"/>
        <v>500000</v>
      </c>
      <c r="S48" s="39">
        <f t="shared" si="166"/>
        <v>500000</v>
      </c>
      <c r="T48" s="39">
        <f t="shared" si="166"/>
        <v>500000</v>
      </c>
      <c r="U48" s="39">
        <f t="shared" si="166"/>
        <v>500000</v>
      </c>
      <c r="V48" s="39">
        <f t="shared" si="166"/>
        <v>500000</v>
      </c>
      <c r="W48" s="39">
        <f t="shared" si="166"/>
        <v>500000</v>
      </c>
      <c r="X48" s="39">
        <f t="shared" si="166"/>
        <v>500000</v>
      </c>
      <c r="Y48" s="39">
        <f t="shared" si="166"/>
        <v>500000</v>
      </c>
      <c r="Z48" s="39">
        <f t="shared" si="166"/>
        <v>500000</v>
      </c>
      <c r="AA48" s="39">
        <f t="shared" si="166"/>
        <v>500000</v>
      </c>
      <c r="AB48" s="39">
        <f t="shared" si="166"/>
        <v>500000</v>
      </c>
      <c r="AC48" s="39">
        <f t="shared" si="166"/>
        <v>500000</v>
      </c>
      <c r="AD48" s="39">
        <f t="shared" si="166"/>
        <v>500000</v>
      </c>
      <c r="AE48" s="39">
        <f t="shared" si="166"/>
        <v>500000</v>
      </c>
      <c r="AF48" s="39">
        <f t="shared" si="166"/>
        <v>500000</v>
      </c>
    </row>
    <row r="49" spans="1:32" ht="13" x14ac:dyDescent="0.3">
      <c r="A49" s="24" t="str">
        <f>'Costuri O&amp;M FP'!A52</f>
        <v>Categorie marfa 4</v>
      </c>
      <c r="B49" s="3" t="s">
        <v>4</v>
      </c>
      <c r="C49" s="40">
        <v>500000</v>
      </c>
      <c r="D49" s="40">
        <v>400000</v>
      </c>
      <c r="E49" s="39">
        <v>600000</v>
      </c>
      <c r="F49" s="39">
        <f t="shared" ref="F49:H49" si="167">E49</f>
        <v>600000</v>
      </c>
      <c r="G49" s="39">
        <f t="shared" si="167"/>
        <v>600000</v>
      </c>
      <c r="H49" s="39">
        <f t="shared" si="167"/>
        <v>600000</v>
      </c>
      <c r="I49" s="39">
        <f t="shared" ref="I49:I50" si="168">H49</f>
        <v>600000</v>
      </c>
      <c r="J49" s="39">
        <f t="shared" ref="J49:J50" si="169">I49</f>
        <v>600000</v>
      </c>
      <c r="K49" s="39">
        <f t="shared" ref="K49:K50" si="170">J49</f>
        <v>600000</v>
      </c>
      <c r="L49" s="39">
        <f t="shared" ref="L49:L50" si="171">C49</f>
        <v>500000</v>
      </c>
      <c r="M49" s="39">
        <f t="shared" ref="M49:M50" si="172">L49</f>
        <v>500000</v>
      </c>
      <c r="N49" s="39">
        <f t="shared" ref="N49:N50" si="173">M49</f>
        <v>500000</v>
      </c>
      <c r="O49" s="39">
        <f t="shared" ref="O49:O50" si="174">N49</f>
        <v>500000</v>
      </c>
      <c r="P49" s="39">
        <f t="shared" ref="P49:P50" si="175">O49</f>
        <v>500000</v>
      </c>
      <c r="Q49" s="39">
        <f t="shared" ref="Q49:Q50" si="176">P49</f>
        <v>500000</v>
      </c>
      <c r="R49" s="39">
        <f t="shared" ref="R49:R50" si="177">Q49</f>
        <v>500000</v>
      </c>
      <c r="S49" s="39">
        <f t="shared" ref="S49:S50" si="178">R49</f>
        <v>500000</v>
      </c>
      <c r="T49" s="39">
        <f t="shared" ref="T49:T50" si="179">S49</f>
        <v>500000</v>
      </c>
      <c r="U49" s="39">
        <f t="shared" ref="U49:U50" si="180">T49</f>
        <v>500000</v>
      </c>
      <c r="V49" s="39">
        <f t="shared" ref="V49:V50" si="181">U49</f>
        <v>500000</v>
      </c>
      <c r="W49" s="39">
        <f t="shared" ref="W49:W50" si="182">V49</f>
        <v>500000</v>
      </c>
      <c r="X49" s="39">
        <f t="shared" ref="X49:X50" si="183">W49</f>
        <v>500000</v>
      </c>
      <c r="Y49" s="39">
        <f t="shared" ref="Y49:Y50" si="184">X49</f>
        <v>500000</v>
      </c>
      <c r="Z49" s="39">
        <f t="shared" ref="Z49:Z50" si="185">Y49</f>
        <v>500000</v>
      </c>
      <c r="AA49" s="39">
        <f t="shared" ref="AA49:AA50" si="186">Z49</f>
        <v>500000</v>
      </c>
      <c r="AB49" s="39">
        <f t="shared" ref="AB49:AB50" si="187">AA49</f>
        <v>500000</v>
      </c>
      <c r="AC49" s="39">
        <f t="shared" ref="AC49:AC50" si="188">AB49</f>
        <v>500000</v>
      </c>
      <c r="AD49" s="39">
        <f t="shared" ref="AD49:AD50" si="189">AC49</f>
        <v>500000</v>
      </c>
      <c r="AE49" s="39">
        <f t="shared" ref="AE49:AE50" si="190">AD49</f>
        <v>500000</v>
      </c>
      <c r="AF49" s="39">
        <f t="shared" ref="AF49:AF50" si="191">AE49</f>
        <v>500000</v>
      </c>
    </row>
    <row r="50" spans="1:32" ht="13" x14ac:dyDescent="0.3">
      <c r="A50" s="24" t="str">
        <f>'Costuri O&amp;M FP'!A53</f>
        <v>Categorie marfa 5</v>
      </c>
      <c r="B50" s="3" t="s">
        <v>4</v>
      </c>
      <c r="C50" s="40">
        <v>500000</v>
      </c>
      <c r="D50" s="40">
        <v>400000</v>
      </c>
      <c r="E50" s="39">
        <v>600000</v>
      </c>
      <c r="F50" s="39">
        <f t="shared" ref="F50:H50" si="192">E50</f>
        <v>600000</v>
      </c>
      <c r="G50" s="39">
        <f t="shared" si="192"/>
        <v>600000</v>
      </c>
      <c r="H50" s="39">
        <f t="shared" si="192"/>
        <v>600000</v>
      </c>
      <c r="I50" s="39">
        <f t="shared" si="168"/>
        <v>600000</v>
      </c>
      <c r="J50" s="39">
        <f t="shared" si="169"/>
        <v>600000</v>
      </c>
      <c r="K50" s="39">
        <f t="shared" si="170"/>
        <v>600000</v>
      </c>
      <c r="L50" s="39">
        <f t="shared" si="171"/>
        <v>500000</v>
      </c>
      <c r="M50" s="39">
        <f t="shared" si="172"/>
        <v>500000</v>
      </c>
      <c r="N50" s="39">
        <f t="shared" si="173"/>
        <v>500000</v>
      </c>
      <c r="O50" s="39">
        <f t="shared" si="174"/>
        <v>500000</v>
      </c>
      <c r="P50" s="39">
        <f t="shared" si="175"/>
        <v>500000</v>
      </c>
      <c r="Q50" s="39">
        <f t="shared" si="176"/>
        <v>500000</v>
      </c>
      <c r="R50" s="39">
        <f t="shared" si="177"/>
        <v>500000</v>
      </c>
      <c r="S50" s="39">
        <f t="shared" si="178"/>
        <v>500000</v>
      </c>
      <c r="T50" s="39">
        <f t="shared" si="179"/>
        <v>500000</v>
      </c>
      <c r="U50" s="39">
        <f t="shared" si="180"/>
        <v>500000</v>
      </c>
      <c r="V50" s="39">
        <f t="shared" si="181"/>
        <v>500000</v>
      </c>
      <c r="W50" s="39">
        <f t="shared" si="182"/>
        <v>500000</v>
      </c>
      <c r="X50" s="39">
        <f t="shared" si="183"/>
        <v>500000</v>
      </c>
      <c r="Y50" s="39">
        <f t="shared" si="184"/>
        <v>500000</v>
      </c>
      <c r="Z50" s="39">
        <f t="shared" si="185"/>
        <v>500000</v>
      </c>
      <c r="AA50" s="39">
        <f t="shared" si="186"/>
        <v>500000</v>
      </c>
      <c r="AB50" s="39">
        <f t="shared" si="187"/>
        <v>500000</v>
      </c>
      <c r="AC50" s="39">
        <f t="shared" si="188"/>
        <v>500000</v>
      </c>
      <c r="AD50" s="39">
        <f t="shared" si="189"/>
        <v>500000</v>
      </c>
      <c r="AE50" s="39">
        <f t="shared" si="190"/>
        <v>500000</v>
      </c>
      <c r="AF50" s="39">
        <f t="shared" si="191"/>
        <v>500000</v>
      </c>
    </row>
    <row r="51" spans="1:32" ht="13" x14ac:dyDescent="0.3">
      <c r="A51" s="5"/>
    </row>
    <row r="52" spans="1:32" ht="13" x14ac:dyDescent="0.3">
      <c r="A52" s="2" t="s">
        <v>104</v>
      </c>
    </row>
    <row r="53" spans="1:32" ht="13" x14ac:dyDescent="0.3">
      <c r="A53" s="24" t="str">
        <f>'Costuri O&amp;M FP'!A56</f>
        <v>Categorie marfa 1</v>
      </c>
      <c r="B53" s="3" t="s">
        <v>4</v>
      </c>
      <c r="C53" s="40">
        <v>500000</v>
      </c>
      <c r="D53" s="40">
        <v>400000</v>
      </c>
      <c r="E53" s="39">
        <v>600000</v>
      </c>
      <c r="F53" s="39">
        <f>E53</f>
        <v>600000</v>
      </c>
      <c r="G53" s="39">
        <f>F53</f>
        <v>600000</v>
      </c>
      <c r="H53" s="39">
        <f>G53</f>
        <v>600000</v>
      </c>
      <c r="I53" s="39">
        <f>H53</f>
        <v>600000</v>
      </c>
      <c r="J53" s="39">
        <f t="shared" ref="J53:J57" si="193">I53</f>
        <v>600000</v>
      </c>
      <c r="K53" s="39">
        <f t="shared" ref="K53:K57" si="194">J53</f>
        <v>600000</v>
      </c>
      <c r="L53" s="39">
        <f>C53</f>
        <v>500000</v>
      </c>
      <c r="M53" s="39">
        <f>L53</f>
        <v>500000</v>
      </c>
      <c r="N53" s="39">
        <f t="shared" ref="N53:N57" si="195">M53</f>
        <v>500000</v>
      </c>
      <c r="O53" s="39">
        <f t="shared" ref="O53:O57" si="196">N53</f>
        <v>500000</v>
      </c>
      <c r="P53" s="39">
        <f t="shared" ref="P53:P57" si="197">O53</f>
        <v>500000</v>
      </c>
      <c r="Q53" s="39">
        <f t="shared" ref="Q53:Q57" si="198">P53</f>
        <v>500000</v>
      </c>
      <c r="R53" s="39">
        <f t="shared" ref="R53:R57" si="199">Q53</f>
        <v>500000</v>
      </c>
      <c r="S53" s="39">
        <f t="shared" ref="S53:S57" si="200">R53</f>
        <v>500000</v>
      </c>
      <c r="T53" s="39">
        <f t="shared" ref="T53:T57" si="201">S53</f>
        <v>500000</v>
      </c>
      <c r="U53" s="39">
        <f t="shared" ref="U53:U57" si="202">T53</f>
        <v>500000</v>
      </c>
      <c r="V53" s="39">
        <f t="shared" ref="V53:V57" si="203">U53</f>
        <v>500000</v>
      </c>
      <c r="W53" s="39">
        <f t="shared" ref="W53:W57" si="204">V53</f>
        <v>500000</v>
      </c>
      <c r="X53" s="39">
        <f t="shared" ref="X53:X57" si="205">W53</f>
        <v>500000</v>
      </c>
      <c r="Y53" s="39">
        <f t="shared" ref="Y53:Y57" si="206">X53</f>
        <v>500000</v>
      </c>
      <c r="Z53" s="39">
        <f t="shared" ref="Z53:Z57" si="207">Y53</f>
        <v>500000</v>
      </c>
      <c r="AA53" s="39">
        <f t="shared" ref="AA53:AA57" si="208">Z53</f>
        <v>500000</v>
      </c>
      <c r="AB53" s="39">
        <f t="shared" ref="AB53:AB57" si="209">AA53</f>
        <v>500000</v>
      </c>
      <c r="AC53" s="39">
        <f t="shared" ref="AC53:AC57" si="210">AB53</f>
        <v>500000</v>
      </c>
      <c r="AD53" s="39">
        <f t="shared" ref="AD53:AD57" si="211">AC53</f>
        <v>500000</v>
      </c>
      <c r="AE53" s="39">
        <f t="shared" ref="AE53:AE57" si="212">AD53</f>
        <v>500000</v>
      </c>
      <c r="AF53" s="39">
        <f t="shared" ref="AF53:AF57" si="213">AE53</f>
        <v>500000</v>
      </c>
    </row>
    <row r="54" spans="1:32" ht="13" x14ac:dyDescent="0.3">
      <c r="A54" s="24" t="str">
        <f>'Costuri O&amp;M FP'!A57</f>
        <v>Categorie marfa 2</v>
      </c>
      <c r="B54" s="3" t="s">
        <v>4</v>
      </c>
      <c r="C54" s="40">
        <v>500000</v>
      </c>
      <c r="D54" s="40">
        <v>400000</v>
      </c>
      <c r="E54" s="39">
        <v>600000</v>
      </c>
      <c r="F54" s="39">
        <f t="shared" ref="F54:H54" si="214">E54</f>
        <v>600000</v>
      </c>
      <c r="G54" s="39">
        <f t="shared" si="214"/>
        <v>600000</v>
      </c>
      <c r="H54" s="39">
        <f t="shared" si="214"/>
        <v>600000</v>
      </c>
      <c r="I54" s="39">
        <f t="shared" ref="I54:I57" si="215">H54</f>
        <v>600000</v>
      </c>
      <c r="J54" s="39">
        <f t="shared" si="193"/>
        <v>600000</v>
      </c>
      <c r="K54" s="39">
        <f t="shared" si="194"/>
        <v>600000</v>
      </c>
      <c r="L54" s="39">
        <f t="shared" ref="L54:L57" si="216">C54</f>
        <v>500000</v>
      </c>
      <c r="M54" s="39">
        <f t="shared" ref="M54:M57" si="217">L54</f>
        <v>500000</v>
      </c>
      <c r="N54" s="39">
        <f t="shared" si="195"/>
        <v>500000</v>
      </c>
      <c r="O54" s="39">
        <f t="shared" si="196"/>
        <v>500000</v>
      </c>
      <c r="P54" s="39">
        <f t="shared" si="197"/>
        <v>500000</v>
      </c>
      <c r="Q54" s="39">
        <f t="shared" si="198"/>
        <v>500000</v>
      </c>
      <c r="R54" s="39">
        <f t="shared" si="199"/>
        <v>500000</v>
      </c>
      <c r="S54" s="39">
        <f t="shared" si="200"/>
        <v>500000</v>
      </c>
      <c r="T54" s="39">
        <f t="shared" si="201"/>
        <v>500000</v>
      </c>
      <c r="U54" s="39">
        <f t="shared" si="202"/>
        <v>500000</v>
      </c>
      <c r="V54" s="39">
        <f t="shared" si="203"/>
        <v>500000</v>
      </c>
      <c r="W54" s="39">
        <f t="shared" si="204"/>
        <v>500000</v>
      </c>
      <c r="X54" s="39">
        <f t="shared" si="205"/>
        <v>500000</v>
      </c>
      <c r="Y54" s="39">
        <f t="shared" si="206"/>
        <v>500000</v>
      </c>
      <c r="Z54" s="39">
        <f t="shared" si="207"/>
        <v>500000</v>
      </c>
      <c r="AA54" s="39">
        <f t="shared" si="208"/>
        <v>500000</v>
      </c>
      <c r="AB54" s="39">
        <f t="shared" si="209"/>
        <v>500000</v>
      </c>
      <c r="AC54" s="39">
        <f t="shared" si="210"/>
        <v>500000</v>
      </c>
      <c r="AD54" s="39">
        <f t="shared" si="211"/>
        <v>500000</v>
      </c>
      <c r="AE54" s="39">
        <f t="shared" si="212"/>
        <v>500000</v>
      </c>
      <c r="AF54" s="39">
        <f t="shared" si="213"/>
        <v>500000</v>
      </c>
    </row>
    <row r="55" spans="1:32" ht="13" x14ac:dyDescent="0.3">
      <c r="A55" s="24" t="str">
        <f>'Costuri O&amp;M FP'!A58</f>
        <v>Categorie marfa 3</v>
      </c>
      <c r="B55" s="3" t="s">
        <v>4</v>
      </c>
      <c r="C55" s="40">
        <v>500000</v>
      </c>
      <c r="D55" s="40">
        <v>400000</v>
      </c>
      <c r="E55" s="39">
        <v>600000</v>
      </c>
      <c r="F55" s="39">
        <f t="shared" ref="F55:H55" si="218">E55</f>
        <v>600000</v>
      </c>
      <c r="G55" s="39">
        <f t="shared" si="218"/>
        <v>600000</v>
      </c>
      <c r="H55" s="39">
        <f t="shared" si="218"/>
        <v>600000</v>
      </c>
      <c r="I55" s="39">
        <f t="shared" si="215"/>
        <v>600000</v>
      </c>
      <c r="J55" s="39">
        <f t="shared" si="193"/>
        <v>600000</v>
      </c>
      <c r="K55" s="39">
        <f t="shared" si="194"/>
        <v>600000</v>
      </c>
      <c r="L55" s="39">
        <f t="shared" si="216"/>
        <v>500000</v>
      </c>
      <c r="M55" s="39">
        <f t="shared" si="217"/>
        <v>500000</v>
      </c>
      <c r="N55" s="39">
        <f t="shared" si="195"/>
        <v>500000</v>
      </c>
      <c r="O55" s="39">
        <f t="shared" si="196"/>
        <v>500000</v>
      </c>
      <c r="P55" s="39">
        <f t="shared" si="197"/>
        <v>500000</v>
      </c>
      <c r="Q55" s="39">
        <f t="shared" si="198"/>
        <v>500000</v>
      </c>
      <c r="R55" s="39">
        <f t="shared" si="199"/>
        <v>500000</v>
      </c>
      <c r="S55" s="39">
        <f t="shared" si="200"/>
        <v>500000</v>
      </c>
      <c r="T55" s="39">
        <f t="shared" si="201"/>
        <v>500000</v>
      </c>
      <c r="U55" s="39">
        <f t="shared" si="202"/>
        <v>500000</v>
      </c>
      <c r="V55" s="39">
        <f t="shared" si="203"/>
        <v>500000</v>
      </c>
      <c r="W55" s="39">
        <f t="shared" si="204"/>
        <v>500000</v>
      </c>
      <c r="X55" s="39">
        <f t="shared" si="205"/>
        <v>500000</v>
      </c>
      <c r="Y55" s="39">
        <f t="shared" si="206"/>
        <v>500000</v>
      </c>
      <c r="Z55" s="39">
        <f t="shared" si="207"/>
        <v>500000</v>
      </c>
      <c r="AA55" s="39">
        <f t="shared" si="208"/>
        <v>500000</v>
      </c>
      <c r="AB55" s="39">
        <f t="shared" si="209"/>
        <v>500000</v>
      </c>
      <c r="AC55" s="39">
        <f t="shared" si="210"/>
        <v>500000</v>
      </c>
      <c r="AD55" s="39">
        <f t="shared" si="211"/>
        <v>500000</v>
      </c>
      <c r="AE55" s="39">
        <f t="shared" si="212"/>
        <v>500000</v>
      </c>
      <c r="AF55" s="39">
        <f t="shared" si="213"/>
        <v>500000</v>
      </c>
    </row>
    <row r="56" spans="1:32" ht="13" x14ac:dyDescent="0.3">
      <c r="A56" s="24" t="str">
        <f>'Costuri O&amp;M FP'!A59</f>
        <v>Categorie marfa 4</v>
      </c>
      <c r="B56" s="3" t="s">
        <v>4</v>
      </c>
      <c r="C56" s="40">
        <v>500000</v>
      </c>
      <c r="D56" s="40">
        <v>400000</v>
      </c>
      <c r="E56" s="39">
        <v>600000</v>
      </c>
      <c r="F56" s="39">
        <f t="shared" ref="F56:H56" si="219">E56</f>
        <v>600000</v>
      </c>
      <c r="G56" s="39">
        <f t="shared" si="219"/>
        <v>600000</v>
      </c>
      <c r="H56" s="39">
        <f t="shared" si="219"/>
        <v>600000</v>
      </c>
      <c r="I56" s="39">
        <f t="shared" si="215"/>
        <v>600000</v>
      </c>
      <c r="J56" s="39">
        <f t="shared" si="193"/>
        <v>600000</v>
      </c>
      <c r="K56" s="39">
        <f t="shared" si="194"/>
        <v>600000</v>
      </c>
      <c r="L56" s="39">
        <f t="shared" si="216"/>
        <v>500000</v>
      </c>
      <c r="M56" s="39">
        <f t="shared" si="217"/>
        <v>500000</v>
      </c>
      <c r="N56" s="39">
        <f t="shared" si="195"/>
        <v>500000</v>
      </c>
      <c r="O56" s="39">
        <f t="shared" si="196"/>
        <v>500000</v>
      </c>
      <c r="P56" s="39">
        <f t="shared" si="197"/>
        <v>500000</v>
      </c>
      <c r="Q56" s="39">
        <f t="shared" si="198"/>
        <v>500000</v>
      </c>
      <c r="R56" s="39">
        <f t="shared" si="199"/>
        <v>500000</v>
      </c>
      <c r="S56" s="39">
        <f t="shared" si="200"/>
        <v>500000</v>
      </c>
      <c r="T56" s="39">
        <f t="shared" si="201"/>
        <v>500000</v>
      </c>
      <c r="U56" s="39">
        <f t="shared" si="202"/>
        <v>500000</v>
      </c>
      <c r="V56" s="39">
        <f t="shared" si="203"/>
        <v>500000</v>
      </c>
      <c r="W56" s="39">
        <f t="shared" si="204"/>
        <v>500000</v>
      </c>
      <c r="X56" s="39">
        <f t="shared" si="205"/>
        <v>500000</v>
      </c>
      <c r="Y56" s="39">
        <f t="shared" si="206"/>
        <v>500000</v>
      </c>
      <c r="Z56" s="39">
        <f t="shared" si="207"/>
        <v>500000</v>
      </c>
      <c r="AA56" s="39">
        <f t="shared" si="208"/>
        <v>500000</v>
      </c>
      <c r="AB56" s="39">
        <f t="shared" si="209"/>
        <v>500000</v>
      </c>
      <c r="AC56" s="39">
        <f t="shared" si="210"/>
        <v>500000</v>
      </c>
      <c r="AD56" s="39">
        <f t="shared" si="211"/>
        <v>500000</v>
      </c>
      <c r="AE56" s="39">
        <f t="shared" si="212"/>
        <v>500000</v>
      </c>
      <c r="AF56" s="39">
        <f t="shared" si="213"/>
        <v>500000</v>
      </c>
    </row>
    <row r="57" spans="1:32" ht="13" x14ac:dyDescent="0.3">
      <c r="A57" s="24" t="str">
        <f>'Costuri O&amp;M FP'!A60</f>
        <v>Categorie marfa 5</v>
      </c>
      <c r="B57" s="3" t="s">
        <v>4</v>
      </c>
      <c r="C57" s="40">
        <v>500000</v>
      </c>
      <c r="D57" s="40">
        <v>400000</v>
      </c>
      <c r="E57" s="39">
        <v>600000</v>
      </c>
      <c r="F57" s="39">
        <f t="shared" ref="F57:H57" si="220">E57</f>
        <v>600000</v>
      </c>
      <c r="G57" s="39">
        <f t="shared" si="220"/>
        <v>600000</v>
      </c>
      <c r="H57" s="39">
        <f t="shared" si="220"/>
        <v>600000</v>
      </c>
      <c r="I57" s="39">
        <f t="shared" si="215"/>
        <v>600000</v>
      </c>
      <c r="J57" s="39">
        <f t="shared" si="193"/>
        <v>600000</v>
      </c>
      <c r="K57" s="39">
        <f t="shared" si="194"/>
        <v>600000</v>
      </c>
      <c r="L57" s="39">
        <f t="shared" si="216"/>
        <v>500000</v>
      </c>
      <c r="M57" s="39">
        <f t="shared" si="217"/>
        <v>500000</v>
      </c>
      <c r="N57" s="39">
        <f t="shared" si="195"/>
        <v>500000</v>
      </c>
      <c r="O57" s="39">
        <f t="shared" si="196"/>
        <v>500000</v>
      </c>
      <c r="P57" s="39">
        <f t="shared" si="197"/>
        <v>500000</v>
      </c>
      <c r="Q57" s="39">
        <f t="shared" si="198"/>
        <v>500000</v>
      </c>
      <c r="R57" s="39">
        <f t="shared" si="199"/>
        <v>500000</v>
      </c>
      <c r="S57" s="39">
        <f t="shared" si="200"/>
        <v>500000</v>
      </c>
      <c r="T57" s="39">
        <f t="shared" si="201"/>
        <v>500000</v>
      </c>
      <c r="U57" s="39">
        <f t="shared" si="202"/>
        <v>500000</v>
      </c>
      <c r="V57" s="39">
        <f t="shared" si="203"/>
        <v>500000</v>
      </c>
      <c r="W57" s="39">
        <f t="shared" si="204"/>
        <v>500000</v>
      </c>
      <c r="X57" s="39">
        <f t="shared" si="205"/>
        <v>500000</v>
      </c>
      <c r="Y57" s="39">
        <f t="shared" si="206"/>
        <v>500000</v>
      </c>
      <c r="Z57" s="39">
        <f t="shared" si="207"/>
        <v>500000</v>
      </c>
      <c r="AA57" s="39">
        <f t="shared" si="208"/>
        <v>500000</v>
      </c>
      <c r="AB57" s="39">
        <f t="shared" si="209"/>
        <v>500000</v>
      </c>
      <c r="AC57" s="39">
        <f t="shared" si="210"/>
        <v>500000</v>
      </c>
      <c r="AD57" s="39">
        <f t="shared" si="211"/>
        <v>500000</v>
      </c>
      <c r="AE57" s="39">
        <f t="shared" si="212"/>
        <v>500000</v>
      </c>
      <c r="AF57" s="39">
        <f t="shared" si="213"/>
        <v>500000</v>
      </c>
    </row>
    <row r="58" spans="1:32" ht="13" x14ac:dyDescent="0.3">
      <c r="A58" s="5"/>
      <c r="B58" s="3" t="s">
        <v>4</v>
      </c>
    </row>
    <row r="59" spans="1:32" ht="13" x14ac:dyDescent="0.3">
      <c r="A59" s="5" t="s">
        <v>114</v>
      </c>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row>
    <row r="60" spans="1:32" ht="13" x14ac:dyDescent="0.3">
      <c r="A60" s="24" t="str">
        <f>'Costuri O&amp;M FP'!A64</f>
        <v>Categorie marfa 1</v>
      </c>
      <c r="B60" s="3" t="s">
        <v>5</v>
      </c>
      <c r="C60" s="34">
        <v>3500000</v>
      </c>
      <c r="D60" s="34">
        <v>3000000</v>
      </c>
      <c r="E60" s="31">
        <v>4000000</v>
      </c>
      <c r="F60" s="31">
        <v>4200000</v>
      </c>
      <c r="G60" s="31">
        <v>4200000</v>
      </c>
      <c r="H60" s="31">
        <v>4200000</v>
      </c>
      <c r="I60" s="31">
        <v>4200000</v>
      </c>
      <c r="J60" s="31">
        <v>4200000</v>
      </c>
      <c r="K60" s="31">
        <v>4200000</v>
      </c>
      <c r="L60" s="31">
        <f>C60</f>
        <v>3500000</v>
      </c>
      <c r="M60" s="31">
        <f>L60</f>
        <v>3500000</v>
      </c>
      <c r="N60" s="31">
        <f t="shared" ref="N60:N64" si="221">M60</f>
        <v>3500000</v>
      </c>
      <c r="O60" s="31">
        <f t="shared" ref="O60:O64" si="222">N60</f>
        <v>3500000</v>
      </c>
      <c r="P60" s="31">
        <f t="shared" ref="P60:P64" si="223">O60</f>
        <v>3500000</v>
      </c>
      <c r="Q60" s="31">
        <f t="shared" ref="Q60:Q64" si="224">P60</f>
        <v>3500000</v>
      </c>
      <c r="R60" s="31">
        <f t="shared" ref="R60:R64" si="225">Q60</f>
        <v>3500000</v>
      </c>
      <c r="S60" s="31">
        <f t="shared" ref="S60:S64" si="226">R60</f>
        <v>3500000</v>
      </c>
      <c r="T60" s="31">
        <f t="shared" ref="T60:T64" si="227">S60</f>
        <v>3500000</v>
      </c>
      <c r="U60" s="31">
        <f t="shared" ref="U60:U64" si="228">T60</f>
        <v>3500000</v>
      </c>
      <c r="V60" s="31">
        <f t="shared" ref="V60:V64" si="229">U60</f>
        <v>3500000</v>
      </c>
      <c r="W60" s="31">
        <f t="shared" ref="W60:W64" si="230">V60</f>
        <v>3500000</v>
      </c>
      <c r="X60" s="31">
        <f t="shared" ref="X60:X64" si="231">W60</f>
        <v>3500000</v>
      </c>
      <c r="Y60" s="31">
        <f t="shared" ref="Y60:Y64" si="232">X60</f>
        <v>3500000</v>
      </c>
      <c r="Z60" s="31">
        <f t="shared" ref="Z60:Z64" si="233">Y60</f>
        <v>3500000</v>
      </c>
      <c r="AA60" s="31">
        <f t="shared" ref="AA60:AA64" si="234">Z60</f>
        <v>3500000</v>
      </c>
      <c r="AB60" s="31">
        <f t="shared" ref="AB60:AB64" si="235">AA60</f>
        <v>3500000</v>
      </c>
      <c r="AC60" s="31">
        <f t="shared" ref="AC60:AC64" si="236">AB60</f>
        <v>3500000</v>
      </c>
      <c r="AD60" s="31">
        <f t="shared" ref="AD60:AD64" si="237">AC60</f>
        <v>3500000</v>
      </c>
      <c r="AE60" s="31">
        <f t="shared" ref="AE60:AE64" si="238">AD60</f>
        <v>3500000</v>
      </c>
      <c r="AF60" s="31">
        <f t="shared" ref="AF60:AF64" si="239">AE60</f>
        <v>3500000</v>
      </c>
    </row>
    <row r="61" spans="1:32" ht="13" x14ac:dyDescent="0.3">
      <c r="A61" s="24" t="str">
        <f>'Costuri O&amp;M FP'!A65</f>
        <v>Categorie marfa 2</v>
      </c>
      <c r="B61" s="3" t="s">
        <v>5</v>
      </c>
      <c r="C61" s="34">
        <v>3500000</v>
      </c>
      <c r="D61" s="34">
        <v>3000000</v>
      </c>
      <c r="E61" s="31">
        <v>4000000</v>
      </c>
      <c r="F61" s="31">
        <v>4200000</v>
      </c>
      <c r="G61" s="31">
        <v>4200000</v>
      </c>
      <c r="H61" s="31">
        <v>4200000</v>
      </c>
      <c r="I61" s="31">
        <v>4200000</v>
      </c>
      <c r="J61" s="31">
        <v>4200000</v>
      </c>
      <c r="K61" s="31">
        <v>4200000</v>
      </c>
      <c r="L61" s="31">
        <f>C61</f>
        <v>3500000</v>
      </c>
      <c r="M61" s="31">
        <f>L61</f>
        <v>3500000</v>
      </c>
      <c r="N61" s="31">
        <f t="shared" si="221"/>
        <v>3500000</v>
      </c>
      <c r="O61" s="31">
        <f t="shared" si="222"/>
        <v>3500000</v>
      </c>
      <c r="P61" s="31">
        <f t="shared" si="223"/>
        <v>3500000</v>
      </c>
      <c r="Q61" s="31">
        <f t="shared" si="224"/>
        <v>3500000</v>
      </c>
      <c r="R61" s="31">
        <f t="shared" si="225"/>
        <v>3500000</v>
      </c>
      <c r="S61" s="31">
        <f t="shared" si="226"/>
        <v>3500000</v>
      </c>
      <c r="T61" s="31">
        <f t="shared" si="227"/>
        <v>3500000</v>
      </c>
      <c r="U61" s="31">
        <f t="shared" si="228"/>
        <v>3500000</v>
      </c>
      <c r="V61" s="31">
        <f t="shared" si="229"/>
        <v>3500000</v>
      </c>
      <c r="W61" s="31">
        <f t="shared" si="230"/>
        <v>3500000</v>
      </c>
      <c r="X61" s="31">
        <f t="shared" si="231"/>
        <v>3500000</v>
      </c>
      <c r="Y61" s="31">
        <f t="shared" si="232"/>
        <v>3500000</v>
      </c>
      <c r="Z61" s="31">
        <f t="shared" si="233"/>
        <v>3500000</v>
      </c>
      <c r="AA61" s="31">
        <f t="shared" si="234"/>
        <v>3500000</v>
      </c>
      <c r="AB61" s="31">
        <f t="shared" si="235"/>
        <v>3500000</v>
      </c>
      <c r="AC61" s="31">
        <f t="shared" si="236"/>
        <v>3500000</v>
      </c>
      <c r="AD61" s="31">
        <f t="shared" si="237"/>
        <v>3500000</v>
      </c>
      <c r="AE61" s="31">
        <f t="shared" si="238"/>
        <v>3500000</v>
      </c>
      <c r="AF61" s="31">
        <f t="shared" si="239"/>
        <v>3500000</v>
      </c>
    </row>
    <row r="62" spans="1:32" ht="13" x14ac:dyDescent="0.3">
      <c r="A62" s="24" t="str">
        <f>'Costuri O&amp;M FP'!A66</f>
        <v>Categorie marfa 3</v>
      </c>
      <c r="B62" s="3" t="s">
        <v>5</v>
      </c>
      <c r="C62" s="34">
        <v>3500000</v>
      </c>
      <c r="D62" s="34">
        <v>3000000</v>
      </c>
      <c r="E62" s="31">
        <v>4000000</v>
      </c>
      <c r="F62" s="31">
        <v>4200000</v>
      </c>
      <c r="G62" s="31">
        <v>4200000</v>
      </c>
      <c r="H62" s="31">
        <v>4200000</v>
      </c>
      <c r="I62" s="31">
        <v>4200000</v>
      </c>
      <c r="J62" s="31">
        <v>4200000</v>
      </c>
      <c r="K62" s="31">
        <v>4200000</v>
      </c>
      <c r="L62" s="31">
        <f>C62</f>
        <v>3500000</v>
      </c>
      <c r="M62" s="31">
        <f>L62</f>
        <v>3500000</v>
      </c>
      <c r="N62" s="31">
        <f t="shared" si="221"/>
        <v>3500000</v>
      </c>
      <c r="O62" s="31">
        <f t="shared" si="222"/>
        <v>3500000</v>
      </c>
      <c r="P62" s="31">
        <f t="shared" si="223"/>
        <v>3500000</v>
      </c>
      <c r="Q62" s="31">
        <f t="shared" si="224"/>
        <v>3500000</v>
      </c>
      <c r="R62" s="31">
        <f t="shared" si="225"/>
        <v>3500000</v>
      </c>
      <c r="S62" s="31">
        <f t="shared" si="226"/>
        <v>3500000</v>
      </c>
      <c r="T62" s="31">
        <f t="shared" si="227"/>
        <v>3500000</v>
      </c>
      <c r="U62" s="31">
        <f t="shared" si="228"/>
        <v>3500000</v>
      </c>
      <c r="V62" s="31">
        <f t="shared" si="229"/>
        <v>3500000</v>
      </c>
      <c r="W62" s="31">
        <f t="shared" si="230"/>
        <v>3500000</v>
      </c>
      <c r="X62" s="31">
        <f t="shared" si="231"/>
        <v>3500000</v>
      </c>
      <c r="Y62" s="31">
        <f t="shared" si="232"/>
        <v>3500000</v>
      </c>
      <c r="Z62" s="31">
        <f t="shared" si="233"/>
        <v>3500000</v>
      </c>
      <c r="AA62" s="31">
        <f t="shared" si="234"/>
        <v>3500000</v>
      </c>
      <c r="AB62" s="31">
        <f t="shared" si="235"/>
        <v>3500000</v>
      </c>
      <c r="AC62" s="31">
        <f t="shared" si="236"/>
        <v>3500000</v>
      </c>
      <c r="AD62" s="31">
        <f t="shared" si="237"/>
        <v>3500000</v>
      </c>
      <c r="AE62" s="31">
        <f t="shared" si="238"/>
        <v>3500000</v>
      </c>
      <c r="AF62" s="31">
        <f t="shared" si="239"/>
        <v>3500000</v>
      </c>
    </row>
    <row r="63" spans="1:32" ht="13" x14ac:dyDescent="0.3">
      <c r="A63" s="24" t="str">
        <f>'Costuri O&amp;M FP'!A67</f>
        <v>Categorie marfa 4</v>
      </c>
      <c r="B63" s="3" t="s">
        <v>5</v>
      </c>
      <c r="C63" s="34">
        <v>3500000</v>
      </c>
      <c r="D63" s="34">
        <v>3000000</v>
      </c>
      <c r="E63" s="31">
        <v>4000000</v>
      </c>
      <c r="F63" s="31">
        <v>4200000</v>
      </c>
      <c r="G63" s="31">
        <v>4200000</v>
      </c>
      <c r="H63" s="31">
        <v>4200000</v>
      </c>
      <c r="I63" s="31">
        <v>4200000</v>
      </c>
      <c r="J63" s="31">
        <v>4200000</v>
      </c>
      <c r="K63" s="31">
        <v>4200000</v>
      </c>
      <c r="L63" s="31">
        <f>C63</f>
        <v>3500000</v>
      </c>
      <c r="M63" s="31">
        <f>L63</f>
        <v>3500000</v>
      </c>
      <c r="N63" s="31">
        <f t="shared" si="221"/>
        <v>3500000</v>
      </c>
      <c r="O63" s="31">
        <f t="shared" si="222"/>
        <v>3500000</v>
      </c>
      <c r="P63" s="31">
        <f t="shared" si="223"/>
        <v>3500000</v>
      </c>
      <c r="Q63" s="31">
        <f t="shared" si="224"/>
        <v>3500000</v>
      </c>
      <c r="R63" s="31">
        <f t="shared" si="225"/>
        <v>3500000</v>
      </c>
      <c r="S63" s="31">
        <f t="shared" si="226"/>
        <v>3500000</v>
      </c>
      <c r="T63" s="31">
        <f t="shared" si="227"/>
        <v>3500000</v>
      </c>
      <c r="U63" s="31">
        <f t="shared" si="228"/>
        <v>3500000</v>
      </c>
      <c r="V63" s="31">
        <f t="shared" si="229"/>
        <v>3500000</v>
      </c>
      <c r="W63" s="31">
        <f t="shared" si="230"/>
        <v>3500000</v>
      </c>
      <c r="X63" s="31">
        <f t="shared" si="231"/>
        <v>3500000</v>
      </c>
      <c r="Y63" s="31">
        <f t="shared" si="232"/>
        <v>3500000</v>
      </c>
      <c r="Z63" s="31">
        <f t="shared" si="233"/>
        <v>3500000</v>
      </c>
      <c r="AA63" s="31">
        <f t="shared" si="234"/>
        <v>3500000</v>
      </c>
      <c r="AB63" s="31">
        <f t="shared" si="235"/>
        <v>3500000</v>
      </c>
      <c r="AC63" s="31">
        <f t="shared" si="236"/>
        <v>3500000</v>
      </c>
      <c r="AD63" s="31">
        <f t="shared" si="237"/>
        <v>3500000</v>
      </c>
      <c r="AE63" s="31">
        <f t="shared" si="238"/>
        <v>3500000</v>
      </c>
      <c r="AF63" s="31">
        <f t="shared" si="239"/>
        <v>3500000</v>
      </c>
    </row>
    <row r="64" spans="1:32" ht="13" x14ac:dyDescent="0.3">
      <c r="A64" s="24" t="str">
        <f>'Costuri O&amp;M FP'!A68</f>
        <v>Categorie marfa 5</v>
      </c>
      <c r="B64" s="3" t="s">
        <v>5</v>
      </c>
      <c r="C64" s="34">
        <v>3500000</v>
      </c>
      <c r="D64" s="34">
        <v>3000000</v>
      </c>
      <c r="E64" s="31">
        <v>4000000</v>
      </c>
      <c r="F64" s="31">
        <v>4200000</v>
      </c>
      <c r="G64" s="31">
        <v>4200000</v>
      </c>
      <c r="H64" s="31">
        <v>4200000</v>
      </c>
      <c r="I64" s="31">
        <v>4200000</v>
      </c>
      <c r="J64" s="31">
        <v>4200000</v>
      </c>
      <c r="K64" s="31">
        <v>4200000</v>
      </c>
      <c r="L64" s="31">
        <f>C64</f>
        <v>3500000</v>
      </c>
      <c r="M64" s="31">
        <f>L64</f>
        <v>3500000</v>
      </c>
      <c r="N64" s="31">
        <f t="shared" si="221"/>
        <v>3500000</v>
      </c>
      <c r="O64" s="31">
        <f t="shared" si="222"/>
        <v>3500000</v>
      </c>
      <c r="P64" s="31">
        <f t="shared" si="223"/>
        <v>3500000</v>
      </c>
      <c r="Q64" s="31">
        <f t="shared" si="224"/>
        <v>3500000</v>
      </c>
      <c r="R64" s="31">
        <f t="shared" si="225"/>
        <v>3500000</v>
      </c>
      <c r="S64" s="31">
        <f t="shared" si="226"/>
        <v>3500000</v>
      </c>
      <c r="T64" s="31">
        <f t="shared" si="227"/>
        <v>3500000</v>
      </c>
      <c r="U64" s="31">
        <f t="shared" si="228"/>
        <v>3500000</v>
      </c>
      <c r="V64" s="31">
        <f t="shared" si="229"/>
        <v>3500000</v>
      </c>
      <c r="W64" s="31">
        <f t="shared" si="230"/>
        <v>3500000</v>
      </c>
      <c r="X64" s="31">
        <f t="shared" si="231"/>
        <v>3500000</v>
      </c>
      <c r="Y64" s="31">
        <f t="shared" si="232"/>
        <v>3500000</v>
      </c>
      <c r="Z64" s="31">
        <f t="shared" si="233"/>
        <v>3500000</v>
      </c>
      <c r="AA64" s="31">
        <f t="shared" si="234"/>
        <v>3500000</v>
      </c>
      <c r="AB64" s="31">
        <f t="shared" si="235"/>
        <v>3500000</v>
      </c>
      <c r="AC64" s="31">
        <f t="shared" si="236"/>
        <v>3500000</v>
      </c>
      <c r="AD64" s="31">
        <f t="shared" si="237"/>
        <v>3500000</v>
      </c>
      <c r="AE64" s="31">
        <f t="shared" si="238"/>
        <v>3500000</v>
      </c>
      <c r="AF64" s="31">
        <f t="shared" si="239"/>
        <v>3500000</v>
      </c>
    </row>
    <row r="66" spans="1:11" ht="13" x14ac:dyDescent="0.3">
      <c r="A66" s="5" t="s">
        <v>50</v>
      </c>
    </row>
    <row r="67" spans="1:11" s="42" customFormat="1" ht="51.5" customHeight="1" x14ac:dyDescent="0.25">
      <c r="A67" s="51" t="s">
        <v>115</v>
      </c>
      <c r="B67" s="51"/>
      <c r="C67" s="51"/>
      <c r="D67" s="51"/>
      <c r="E67" s="51"/>
      <c r="F67" s="51"/>
      <c r="G67" s="51"/>
      <c r="H67" s="51"/>
      <c r="I67" s="51"/>
      <c r="J67" s="51"/>
      <c r="K67" s="36"/>
    </row>
    <row r="68" spans="1:11" s="42" customFormat="1" ht="51.5" customHeight="1" x14ac:dyDescent="0.25">
      <c r="A68" s="51" t="s">
        <v>116</v>
      </c>
      <c r="B68" s="51"/>
      <c r="C68" s="51"/>
      <c r="D68" s="51"/>
      <c r="E68" s="51"/>
      <c r="F68" s="51"/>
      <c r="G68" s="51"/>
      <c r="H68" s="51"/>
      <c r="I68" s="51"/>
      <c r="J68" s="51"/>
      <c r="K68" s="25"/>
    </row>
    <row r="69" spans="1:11" s="42" customFormat="1" ht="51.5" customHeight="1" x14ac:dyDescent="0.25">
      <c r="A69" s="51" t="s">
        <v>117</v>
      </c>
      <c r="B69" s="51"/>
      <c r="C69" s="51"/>
      <c r="D69" s="51"/>
      <c r="E69" s="51"/>
      <c r="F69" s="51"/>
      <c r="G69" s="51"/>
      <c r="H69" s="51"/>
      <c r="I69" s="51"/>
      <c r="J69" s="51"/>
      <c r="K69" s="25"/>
    </row>
    <row r="70" spans="1:11" s="42" customFormat="1" ht="51.5" customHeight="1" x14ac:dyDescent="0.25">
      <c r="A70" s="51" t="s">
        <v>118</v>
      </c>
      <c r="B70" s="51"/>
      <c r="C70" s="51"/>
      <c r="D70" s="51"/>
      <c r="E70" s="51"/>
      <c r="F70" s="51"/>
      <c r="G70" s="51"/>
      <c r="H70" s="51"/>
      <c r="I70" s="51"/>
      <c r="J70" s="51"/>
      <c r="K70" s="25"/>
    </row>
    <row r="71" spans="1:11" ht="19.5" customHeight="1" x14ac:dyDescent="0.25">
      <c r="A71" s="53" t="s">
        <v>119</v>
      </c>
      <c r="B71" s="53"/>
      <c r="C71" s="53"/>
      <c r="D71" s="53"/>
      <c r="E71" s="53"/>
      <c r="F71" s="53"/>
      <c r="G71" s="53"/>
      <c r="H71" s="53"/>
      <c r="I71" s="53"/>
      <c r="J71" s="53"/>
      <c r="K71" s="43"/>
    </row>
    <row r="72" spans="1:11" ht="61.5" customHeight="1" x14ac:dyDescent="0.25">
      <c r="A72" s="51" t="s">
        <v>120</v>
      </c>
      <c r="B72" s="51"/>
      <c r="C72" s="51"/>
      <c r="D72" s="51"/>
      <c r="E72" s="51"/>
      <c r="F72" s="51"/>
      <c r="G72" s="51"/>
      <c r="H72" s="51"/>
      <c r="I72" s="51"/>
      <c r="J72" s="51"/>
      <c r="K72" s="43"/>
    </row>
    <row r="73" spans="1:11" ht="35.5" customHeight="1" x14ac:dyDescent="0.25">
      <c r="A73" s="51" t="s">
        <v>121</v>
      </c>
      <c r="B73" s="51"/>
      <c r="C73" s="51"/>
      <c r="D73" s="51"/>
      <c r="E73" s="51"/>
      <c r="F73" s="51"/>
      <c r="G73" s="51"/>
      <c r="H73" s="51"/>
      <c r="I73" s="51"/>
      <c r="J73" s="51"/>
      <c r="K73" s="37"/>
    </row>
    <row r="74" spans="1:11" x14ac:dyDescent="0.25">
      <c r="A74" s="1" t="s">
        <v>123</v>
      </c>
    </row>
  </sheetData>
  <mergeCells count="10">
    <mergeCell ref="A73:J73"/>
    <mergeCell ref="I4:K4"/>
    <mergeCell ref="L4:AF4"/>
    <mergeCell ref="C4:H4"/>
    <mergeCell ref="A67:J67"/>
    <mergeCell ref="A68:J68"/>
    <mergeCell ref="A69:J69"/>
    <mergeCell ref="A70:J70"/>
    <mergeCell ref="A71:J71"/>
    <mergeCell ref="A72:J72"/>
  </mergeCells>
  <phoneticPr fontId="2"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2BF4C-56D5-4BBB-B5B6-519E5DAC8AAB}">
  <dimension ref="A2:AF68"/>
  <sheetViews>
    <sheetView topLeftCell="A53" workbookViewId="0">
      <selection activeCell="H46" sqref="H46"/>
    </sheetView>
  </sheetViews>
  <sheetFormatPr defaultRowHeight="12.5" x14ac:dyDescent="0.25"/>
  <cols>
    <col min="1" max="1" width="37.54296875" style="1" customWidth="1"/>
    <col min="2" max="2" width="8.36328125" style="1" customWidth="1"/>
    <col min="3" max="3" width="13.36328125" style="1" customWidth="1"/>
    <col min="4" max="4" width="11.453125" style="1" customWidth="1"/>
    <col min="5" max="6" width="12.453125" style="1" bestFit="1" customWidth="1"/>
    <col min="7" max="7" width="12.36328125" style="1" customWidth="1"/>
    <col min="8" max="8" width="13.54296875" style="1" customWidth="1"/>
    <col min="9" max="9" width="12.7265625" style="1" customWidth="1"/>
    <col min="10" max="10" width="13.54296875" style="1" customWidth="1"/>
    <col min="11" max="11" width="11.81640625" style="1" customWidth="1"/>
    <col min="12" max="32" width="11.453125" style="1" bestFit="1" customWidth="1"/>
    <col min="33" max="16384" width="8.7265625" style="1"/>
  </cols>
  <sheetData>
    <row r="2" spans="1:32" ht="13" x14ac:dyDescent="0.3">
      <c r="A2" s="2" t="s">
        <v>122</v>
      </c>
    </row>
    <row r="3" spans="1:32" ht="13" x14ac:dyDescent="0.3">
      <c r="A3" s="2"/>
    </row>
    <row r="4" spans="1:32" ht="13" x14ac:dyDescent="0.3">
      <c r="C4" s="52" t="s">
        <v>6</v>
      </c>
      <c r="D4" s="52"/>
      <c r="E4" s="52"/>
      <c r="F4" s="52"/>
      <c r="G4" s="52"/>
      <c r="H4" s="52"/>
      <c r="I4" s="52" t="s">
        <v>7</v>
      </c>
      <c r="J4" s="52"/>
      <c r="K4" s="52"/>
      <c r="L4" s="52" t="s">
        <v>8</v>
      </c>
      <c r="M4" s="52"/>
      <c r="N4" s="52"/>
      <c r="O4" s="52"/>
      <c r="P4" s="52"/>
      <c r="Q4" s="52"/>
      <c r="R4" s="52"/>
      <c r="S4" s="52"/>
      <c r="T4" s="52"/>
      <c r="U4" s="52"/>
      <c r="V4" s="52"/>
      <c r="W4" s="52"/>
      <c r="X4" s="52"/>
      <c r="Y4" s="52"/>
      <c r="Z4" s="52"/>
      <c r="AA4" s="52"/>
      <c r="AB4" s="52"/>
      <c r="AC4" s="52"/>
      <c r="AD4" s="52"/>
      <c r="AE4" s="52"/>
      <c r="AF4" s="52"/>
    </row>
    <row r="5" spans="1:32" s="5" customFormat="1" ht="13" x14ac:dyDescent="0.3">
      <c r="B5" s="21" t="s">
        <v>3</v>
      </c>
      <c r="C5" s="21">
        <v>2019</v>
      </c>
      <c r="D5" s="21">
        <v>2020</v>
      </c>
      <c r="E5" s="5">
        <v>2021</v>
      </c>
      <c r="F5" s="5">
        <f>E5+1</f>
        <v>2022</v>
      </c>
      <c r="G5" s="5">
        <f t="shared" ref="G5:AF5" si="0">F5+1</f>
        <v>2023</v>
      </c>
      <c r="H5" s="5">
        <f t="shared" si="0"/>
        <v>2024</v>
      </c>
      <c r="I5" s="5">
        <f t="shared" si="0"/>
        <v>2025</v>
      </c>
      <c r="J5" s="5">
        <f t="shared" si="0"/>
        <v>2026</v>
      </c>
      <c r="K5" s="5">
        <f t="shared" si="0"/>
        <v>2027</v>
      </c>
      <c r="L5" s="5">
        <f t="shared" si="0"/>
        <v>2028</v>
      </c>
      <c r="M5" s="5">
        <f t="shared" si="0"/>
        <v>2029</v>
      </c>
      <c r="N5" s="5">
        <f t="shared" si="0"/>
        <v>2030</v>
      </c>
      <c r="O5" s="5">
        <f t="shared" si="0"/>
        <v>2031</v>
      </c>
      <c r="P5" s="5">
        <f t="shared" si="0"/>
        <v>2032</v>
      </c>
      <c r="Q5" s="5">
        <f t="shared" si="0"/>
        <v>2033</v>
      </c>
      <c r="R5" s="5">
        <f>Q5+1</f>
        <v>2034</v>
      </c>
      <c r="S5" s="5">
        <f t="shared" si="0"/>
        <v>2035</v>
      </c>
      <c r="T5" s="5">
        <f t="shared" si="0"/>
        <v>2036</v>
      </c>
      <c r="U5" s="5">
        <f t="shared" si="0"/>
        <v>2037</v>
      </c>
      <c r="V5" s="5">
        <f>U5+1</f>
        <v>2038</v>
      </c>
      <c r="W5" s="5">
        <f t="shared" si="0"/>
        <v>2039</v>
      </c>
      <c r="X5" s="5">
        <f t="shared" si="0"/>
        <v>2040</v>
      </c>
      <c r="Y5" s="5">
        <f t="shared" si="0"/>
        <v>2041</v>
      </c>
      <c r="Z5" s="5">
        <f t="shared" si="0"/>
        <v>2042</v>
      </c>
      <c r="AA5" s="5">
        <f t="shared" si="0"/>
        <v>2043</v>
      </c>
      <c r="AB5" s="5">
        <f t="shared" si="0"/>
        <v>2044</v>
      </c>
      <c r="AC5" s="5">
        <f t="shared" si="0"/>
        <v>2045</v>
      </c>
      <c r="AD5" s="5">
        <f t="shared" si="0"/>
        <v>2046</v>
      </c>
      <c r="AE5" s="5">
        <f t="shared" si="0"/>
        <v>2047</v>
      </c>
      <c r="AF5" s="5">
        <f t="shared" si="0"/>
        <v>2048</v>
      </c>
    </row>
    <row r="7" spans="1:32" ht="13" x14ac:dyDescent="0.3">
      <c r="A7" s="2" t="s">
        <v>112</v>
      </c>
    </row>
    <row r="8" spans="1:32" ht="13" x14ac:dyDescent="0.3">
      <c r="A8" s="5" t="s">
        <v>97</v>
      </c>
    </row>
    <row r="9" spans="1:32" ht="13" x14ac:dyDescent="0.3">
      <c r="A9" s="24" t="str">
        <f>'Costuri O&amp;M FP'!A12</f>
        <v>Categorie marfa 1</v>
      </c>
      <c r="B9" s="3" t="s">
        <v>4</v>
      </c>
      <c r="C9" s="26">
        <f>'Trafic FP'!C9</f>
        <v>200000</v>
      </c>
      <c r="D9" s="26">
        <f>'Trafic FP'!D9</f>
        <v>100000</v>
      </c>
      <c r="E9" s="26">
        <f>'Trafic FP'!E9</f>
        <v>250000</v>
      </c>
      <c r="F9" s="26">
        <f>'Trafic FP'!F9</f>
        <v>250000</v>
      </c>
      <c r="G9" s="26">
        <f>'Trafic FP'!G9</f>
        <v>250000</v>
      </c>
      <c r="H9" s="26">
        <f>'Trafic FP'!H9</f>
        <v>250000</v>
      </c>
      <c r="I9" s="31">
        <f>300000</f>
        <v>300000</v>
      </c>
      <c r="J9" s="31">
        <f t="shared" ref="J9:K9" si="1">I9</f>
        <v>300000</v>
      </c>
      <c r="K9" s="31">
        <f t="shared" si="1"/>
        <v>300000</v>
      </c>
      <c r="L9" s="31">
        <f>C9</f>
        <v>200000</v>
      </c>
      <c r="M9" s="31">
        <f>L9</f>
        <v>200000</v>
      </c>
      <c r="N9" s="31">
        <f t="shared" ref="N9:AC9" si="2">M9</f>
        <v>200000</v>
      </c>
      <c r="O9" s="31">
        <f t="shared" si="2"/>
        <v>200000</v>
      </c>
      <c r="P9" s="31">
        <f t="shared" si="2"/>
        <v>200000</v>
      </c>
      <c r="Q9" s="31">
        <f t="shared" si="2"/>
        <v>200000</v>
      </c>
      <c r="R9" s="31">
        <f t="shared" si="2"/>
        <v>200000</v>
      </c>
      <c r="S9" s="31">
        <f t="shared" si="2"/>
        <v>200000</v>
      </c>
      <c r="T9" s="31">
        <f t="shared" si="2"/>
        <v>200000</v>
      </c>
      <c r="U9" s="31">
        <f t="shared" si="2"/>
        <v>200000</v>
      </c>
      <c r="V9" s="31">
        <f t="shared" si="2"/>
        <v>200000</v>
      </c>
      <c r="W9" s="31">
        <f t="shared" si="2"/>
        <v>200000</v>
      </c>
      <c r="X9" s="31">
        <f t="shared" si="2"/>
        <v>200000</v>
      </c>
      <c r="Y9" s="31">
        <f t="shared" si="2"/>
        <v>200000</v>
      </c>
      <c r="Z9" s="31">
        <f t="shared" si="2"/>
        <v>200000</v>
      </c>
      <c r="AA9" s="31">
        <f t="shared" si="2"/>
        <v>200000</v>
      </c>
      <c r="AB9" s="31">
        <f t="shared" si="2"/>
        <v>200000</v>
      </c>
      <c r="AC9" s="31">
        <f t="shared" si="2"/>
        <v>200000</v>
      </c>
      <c r="AD9" s="31">
        <f t="shared" ref="AC9:AF13" si="3">AC9</f>
        <v>200000</v>
      </c>
      <c r="AE9" s="31">
        <f t="shared" si="3"/>
        <v>200000</v>
      </c>
      <c r="AF9" s="31">
        <f t="shared" si="3"/>
        <v>200000</v>
      </c>
    </row>
    <row r="10" spans="1:32" ht="13" x14ac:dyDescent="0.3">
      <c r="A10" s="24" t="str">
        <f>'Costuri O&amp;M FP'!A13</f>
        <v>Categorie marfa 2</v>
      </c>
      <c r="B10" s="3" t="s">
        <v>4</v>
      </c>
      <c r="C10" s="26">
        <f>'Trafic FP'!C10</f>
        <v>200000</v>
      </c>
      <c r="D10" s="26">
        <f>'Trafic FP'!D10</f>
        <v>100000</v>
      </c>
      <c r="E10" s="26">
        <f>'Trafic FP'!E10</f>
        <v>250000</v>
      </c>
      <c r="F10" s="26">
        <f>'Trafic FP'!F10</f>
        <v>250000</v>
      </c>
      <c r="G10" s="26">
        <f>'Trafic FP'!G10</f>
        <v>250000</v>
      </c>
      <c r="H10" s="26">
        <f>'Trafic FP'!H10</f>
        <v>250000</v>
      </c>
      <c r="I10" s="31">
        <f t="shared" ref="I10:I13" si="4">300000</f>
        <v>300000</v>
      </c>
      <c r="J10" s="31">
        <f t="shared" ref="J10:K13" si="5">I10</f>
        <v>300000</v>
      </c>
      <c r="K10" s="31">
        <f t="shared" si="5"/>
        <v>300000</v>
      </c>
      <c r="L10" s="31">
        <f t="shared" ref="L10:L13" si="6">C10</f>
        <v>200000</v>
      </c>
      <c r="M10" s="31">
        <f t="shared" ref="M10:AB13" si="7">L10</f>
        <v>200000</v>
      </c>
      <c r="N10" s="31">
        <f t="shared" si="7"/>
        <v>200000</v>
      </c>
      <c r="O10" s="31">
        <f t="shared" si="7"/>
        <v>200000</v>
      </c>
      <c r="P10" s="31">
        <f t="shared" si="7"/>
        <v>200000</v>
      </c>
      <c r="Q10" s="31">
        <f t="shared" si="7"/>
        <v>200000</v>
      </c>
      <c r="R10" s="31">
        <f t="shared" si="7"/>
        <v>200000</v>
      </c>
      <c r="S10" s="31">
        <f t="shared" si="7"/>
        <v>200000</v>
      </c>
      <c r="T10" s="31">
        <f t="shared" si="7"/>
        <v>200000</v>
      </c>
      <c r="U10" s="31">
        <f t="shared" si="7"/>
        <v>200000</v>
      </c>
      <c r="V10" s="31">
        <f t="shared" si="7"/>
        <v>200000</v>
      </c>
      <c r="W10" s="31">
        <f t="shared" si="7"/>
        <v>200000</v>
      </c>
      <c r="X10" s="31">
        <f t="shared" si="7"/>
        <v>200000</v>
      </c>
      <c r="Y10" s="31">
        <f t="shared" si="7"/>
        <v>200000</v>
      </c>
      <c r="Z10" s="31">
        <f t="shared" si="7"/>
        <v>200000</v>
      </c>
      <c r="AA10" s="31">
        <f t="shared" si="7"/>
        <v>200000</v>
      </c>
      <c r="AB10" s="31">
        <f t="shared" si="7"/>
        <v>200000</v>
      </c>
      <c r="AC10" s="31">
        <f t="shared" si="3"/>
        <v>200000</v>
      </c>
      <c r="AD10" s="31">
        <f t="shared" si="3"/>
        <v>200000</v>
      </c>
      <c r="AE10" s="31">
        <f t="shared" si="3"/>
        <v>200000</v>
      </c>
      <c r="AF10" s="31">
        <f t="shared" si="3"/>
        <v>200000</v>
      </c>
    </row>
    <row r="11" spans="1:32" ht="13" x14ac:dyDescent="0.3">
      <c r="A11" s="24" t="str">
        <f>'Costuri O&amp;M FP'!A14</f>
        <v>Categorie marfa 3</v>
      </c>
      <c r="B11" s="3" t="s">
        <v>4</v>
      </c>
      <c r="C11" s="26">
        <f>'Trafic FP'!C11</f>
        <v>200000</v>
      </c>
      <c r="D11" s="26">
        <f>'Trafic FP'!D11</f>
        <v>100000</v>
      </c>
      <c r="E11" s="26">
        <f>'Trafic FP'!E11</f>
        <v>250000</v>
      </c>
      <c r="F11" s="26">
        <f>'Trafic FP'!F11</f>
        <v>250000</v>
      </c>
      <c r="G11" s="26">
        <f>'Trafic FP'!G11</f>
        <v>250000</v>
      </c>
      <c r="H11" s="26">
        <f>'Trafic FP'!H11</f>
        <v>250000</v>
      </c>
      <c r="I11" s="31">
        <f t="shared" si="4"/>
        <v>300000</v>
      </c>
      <c r="J11" s="31">
        <f t="shared" si="5"/>
        <v>300000</v>
      </c>
      <c r="K11" s="31">
        <f t="shared" si="5"/>
        <v>300000</v>
      </c>
      <c r="L11" s="31">
        <f t="shared" si="6"/>
        <v>200000</v>
      </c>
      <c r="M11" s="31">
        <f t="shared" si="7"/>
        <v>200000</v>
      </c>
      <c r="N11" s="31">
        <f t="shared" si="7"/>
        <v>200000</v>
      </c>
      <c r="O11" s="31">
        <f t="shared" si="7"/>
        <v>200000</v>
      </c>
      <c r="P11" s="31">
        <f t="shared" si="7"/>
        <v>200000</v>
      </c>
      <c r="Q11" s="31">
        <f t="shared" si="7"/>
        <v>200000</v>
      </c>
      <c r="R11" s="31">
        <f t="shared" si="7"/>
        <v>200000</v>
      </c>
      <c r="S11" s="31">
        <f t="shared" si="7"/>
        <v>200000</v>
      </c>
      <c r="T11" s="31">
        <f t="shared" si="7"/>
        <v>200000</v>
      </c>
      <c r="U11" s="31">
        <f t="shared" si="7"/>
        <v>200000</v>
      </c>
      <c r="V11" s="31">
        <f t="shared" si="7"/>
        <v>200000</v>
      </c>
      <c r="W11" s="31">
        <f t="shared" si="7"/>
        <v>200000</v>
      </c>
      <c r="X11" s="31">
        <f t="shared" si="7"/>
        <v>200000</v>
      </c>
      <c r="Y11" s="31">
        <f t="shared" si="7"/>
        <v>200000</v>
      </c>
      <c r="Z11" s="31">
        <f t="shared" si="7"/>
        <v>200000</v>
      </c>
      <c r="AA11" s="31">
        <f t="shared" si="7"/>
        <v>200000</v>
      </c>
      <c r="AB11" s="31">
        <f t="shared" si="7"/>
        <v>200000</v>
      </c>
      <c r="AC11" s="31">
        <f t="shared" si="3"/>
        <v>200000</v>
      </c>
      <c r="AD11" s="31">
        <f t="shared" si="3"/>
        <v>200000</v>
      </c>
      <c r="AE11" s="31">
        <f t="shared" si="3"/>
        <v>200000</v>
      </c>
      <c r="AF11" s="31">
        <f t="shared" si="3"/>
        <v>200000</v>
      </c>
    </row>
    <row r="12" spans="1:32" ht="13" x14ac:dyDescent="0.3">
      <c r="A12" s="24" t="str">
        <f>'Costuri O&amp;M FP'!A15</f>
        <v>Categorie marfa 4</v>
      </c>
      <c r="B12" s="3" t="s">
        <v>4</v>
      </c>
      <c r="C12" s="26">
        <f>'Trafic FP'!C12</f>
        <v>200000</v>
      </c>
      <c r="D12" s="26">
        <f>'Trafic FP'!D12</f>
        <v>100000</v>
      </c>
      <c r="E12" s="26">
        <f>'Trafic FP'!E12</f>
        <v>250000</v>
      </c>
      <c r="F12" s="26">
        <f>'Trafic FP'!F12</f>
        <v>250000</v>
      </c>
      <c r="G12" s="26">
        <f>'Trafic FP'!G12</f>
        <v>250001</v>
      </c>
      <c r="H12" s="26">
        <f>'Trafic FP'!H12</f>
        <v>250001</v>
      </c>
      <c r="I12" s="31">
        <f t="shared" si="4"/>
        <v>300000</v>
      </c>
      <c r="J12" s="31">
        <f t="shared" si="5"/>
        <v>300000</v>
      </c>
      <c r="K12" s="31">
        <f t="shared" si="5"/>
        <v>300000</v>
      </c>
      <c r="L12" s="31">
        <f t="shared" si="6"/>
        <v>200000</v>
      </c>
      <c r="M12" s="31">
        <f t="shared" si="7"/>
        <v>200000</v>
      </c>
      <c r="N12" s="31">
        <f t="shared" si="7"/>
        <v>200000</v>
      </c>
      <c r="O12" s="31">
        <f t="shared" si="7"/>
        <v>200000</v>
      </c>
      <c r="P12" s="31">
        <f t="shared" si="7"/>
        <v>200000</v>
      </c>
      <c r="Q12" s="31">
        <f t="shared" si="7"/>
        <v>200000</v>
      </c>
      <c r="R12" s="31">
        <f t="shared" si="7"/>
        <v>200000</v>
      </c>
      <c r="S12" s="31">
        <f t="shared" si="7"/>
        <v>200000</v>
      </c>
      <c r="T12" s="31">
        <f t="shared" si="7"/>
        <v>200000</v>
      </c>
      <c r="U12" s="31">
        <f t="shared" si="7"/>
        <v>200000</v>
      </c>
      <c r="V12" s="31">
        <f t="shared" si="7"/>
        <v>200000</v>
      </c>
      <c r="W12" s="31">
        <f t="shared" si="7"/>
        <v>200000</v>
      </c>
      <c r="X12" s="31">
        <f t="shared" si="7"/>
        <v>200000</v>
      </c>
      <c r="Y12" s="31">
        <f t="shared" si="7"/>
        <v>200000</v>
      </c>
      <c r="Z12" s="31">
        <f t="shared" si="7"/>
        <v>200000</v>
      </c>
      <c r="AA12" s="31">
        <f t="shared" si="7"/>
        <v>200000</v>
      </c>
      <c r="AB12" s="31">
        <f t="shared" si="7"/>
        <v>200000</v>
      </c>
      <c r="AC12" s="31">
        <f t="shared" si="3"/>
        <v>200000</v>
      </c>
      <c r="AD12" s="31">
        <f t="shared" si="3"/>
        <v>200000</v>
      </c>
      <c r="AE12" s="31">
        <f t="shared" si="3"/>
        <v>200000</v>
      </c>
      <c r="AF12" s="31">
        <f t="shared" si="3"/>
        <v>200000</v>
      </c>
    </row>
    <row r="13" spans="1:32" ht="13" x14ac:dyDescent="0.3">
      <c r="A13" s="24" t="str">
        <f>'Costuri O&amp;M FP'!A16</f>
        <v>Categorie marfa 5</v>
      </c>
      <c r="B13" s="3" t="s">
        <v>4</v>
      </c>
      <c r="C13" s="26">
        <f>'Trafic FP'!C13</f>
        <v>200000</v>
      </c>
      <c r="D13" s="26">
        <f>'Trafic FP'!D13</f>
        <v>100000</v>
      </c>
      <c r="E13" s="26">
        <f>'Trafic FP'!E13</f>
        <v>250000</v>
      </c>
      <c r="F13" s="26">
        <f>'Trafic FP'!F13</f>
        <v>250000</v>
      </c>
      <c r="G13" s="26">
        <f>'Trafic FP'!G13</f>
        <v>250002</v>
      </c>
      <c r="H13" s="26">
        <f>'Trafic FP'!H13</f>
        <v>250002</v>
      </c>
      <c r="I13" s="31">
        <f t="shared" si="4"/>
        <v>300000</v>
      </c>
      <c r="J13" s="31">
        <f t="shared" si="5"/>
        <v>300000</v>
      </c>
      <c r="K13" s="31">
        <f t="shared" si="5"/>
        <v>300000</v>
      </c>
      <c r="L13" s="31">
        <f t="shared" si="6"/>
        <v>200000</v>
      </c>
      <c r="M13" s="31">
        <f t="shared" si="7"/>
        <v>200000</v>
      </c>
      <c r="N13" s="31">
        <f t="shared" si="7"/>
        <v>200000</v>
      </c>
      <c r="O13" s="31">
        <f t="shared" si="7"/>
        <v>200000</v>
      </c>
      <c r="P13" s="31">
        <f t="shared" si="7"/>
        <v>200000</v>
      </c>
      <c r="Q13" s="31">
        <f t="shared" si="7"/>
        <v>200000</v>
      </c>
      <c r="R13" s="31">
        <f t="shared" si="7"/>
        <v>200000</v>
      </c>
      <c r="S13" s="31">
        <f t="shared" si="7"/>
        <v>200000</v>
      </c>
      <c r="T13" s="31">
        <f t="shared" si="7"/>
        <v>200000</v>
      </c>
      <c r="U13" s="31">
        <f t="shared" si="7"/>
        <v>200000</v>
      </c>
      <c r="V13" s="31">
        <f t="shared" si="7"/>
        <v>200000</v>
      </c>
      <c r="W13" s="31">
        <f t="shared" si="7"/>
        <v>200000</v>
      </c>
      <c r="X13" s="31">
        <f t="shared" si="7"/>
        <v>200000</v>
      </c>
      <c r="Y13" s="31">
        <f t="shared" si="7"/>
        <v>200000</v>
      </c>
      <c r="Z13" s="31">
        <f t="shared" si="7"/>
        <v>200000</v>
      </c>
      <c r="AA13" s="31">
        <f t="shared" si="7"/>
        <v>200000</v>
      </c>
      <c r="AB13" s="31">
        <f t="shared" si="7"/>
        <v>200000</v>
      </c>
      <c r="AC13" s="31">
        <f t="shared" si="3"/>
        <v>200000</v>
      </c>
      <c r="AD13" s="31">
        <f t="shared" si="3"/>
        <v>200000</v>
      </c>
      <c r="AE13" s="31">
        <f t="shared" si="3"/>
        <v>200000</v>
      </c>
      <c r="AF13" s="31">
        <f t="shared" si="3"/>
        <v>200000</v>
      </c>
    </row>
    <row r="15" spans="1:32" ht="13" x14ac:dyDescent="0.3">
      <c r="A15" s="5" t="s">
        <v>98</v>
      </c>
    </row>
    <row r="16" spans="1:32" ht="13" x14ac:dyDescent="0.3">
      <c r="A16" s="24" t="str">
        <f>'Costuri O&amp;M FP'!A19</f>
        <v>Categorie marfa 1</v>
      </c>
      <c r="B16" s="3" t="s">
        <v>4</v>
      </c>
      <c r="C16" s="26">
        <f>'Trafic FP'!C16</f>
        <v>100000</v>
      </c>
      <c r="D16" s="26">
        <f>'Trafic FP'!D16</f>
        <v>70000</v>
      </c>
      <c r="E16" s="26">
        <f>'Trafic FP'!E16</f>
        <v>100000</v>
      </c>
      <c r="F16" s="26">
        <f>'Trafic FP'!F16</f>
        <v>100000</v>
      </c>
      <c r="G16" s="26">
        <f>'Trafic FP'!G16</f>
        <v>100000</v>
      </c>
      <c r="H16" s="26">
        <f>'Trafic FP'!H16</f>
        <v>100000</v>
      </c>
      <c r="I16" s="31">
        <v>150000</v>
      </c>
      <c r="J16" s="31">
        <f t="shared" ref="J16:K16" si="8">I16</f>
        <v>150000</v>
      </c>
      <c r="K16" s="31">
        <f t="shared" si="8"/>
        <v>150000</v>
      </c>
      <c r="L16" s="31">
        <f>C16</f>
        <v>100000</v>
      </c>
      <c r="M16" s="31">
        <f>L16</f>
        <v>100000</v>
      </c>
      <c r="N16" s="31">
        <f t="shared" ref="N16:AF16" si="9">M16</f>
        <v>100000</v>
      </c>
      <c r="O16" s="31">
        <f t="shared" si="9"/>
        <v>100000</v>
      </c>
      <c r="P16" s="31">
        <f t="shared" si="9"/>
        <v>100000</v>
      </c>
      <c r="Q16" s="31">
        <f t="shared" si="9"/>
        <v>100000</v>
      </c>
      <c r="R16" s="31">
        <f t="shared" si="9"/>
        <v>100000</v>
      </c>
      <c r="S16" s="31">
        <f t="shared" si="9"/>
        <v>100000</v>
      </c>
      <c r="T16" s="31">
        <f t="shared" si="9"/>
        <v>100000</v>
      </c>
      <c r="U16" s="31">
        <f t="shared" si="9"/>
        <v>100000</v>
      </c>
      <c r="V16" s="31">
        <f t="shared" si="9"/>
        <v>100000</v>
      </c>
      <c r="W16" s="31">
        <f t="shared" si="9"/>
        <v>100000</v>
      </c>
      <c r="X16" s="31">
        <f t="shared" si="9"/>
        <v>100000</v>
      </c>
      <c r="Y16" s="31">
        <f t="shared" si="9"/>
        <v>100000</v>
      </c>
      <c r="Z16" s="31">
        <f t="shared" si="9"/>
        <v>100000</v>
      </c>
      <c r="AA16" s="31">
        <f t="shared" si="9"/>
        <v>100000</v>
      </c>
      <c r="AB16" s="31">
        <f t="shared" si="9"/>
        <v>100000</v>
      </c>
      <c r="AC16" s="31">
        <f t="shared" si="9"/>
        <v>100000</v>
      </c>
      <c r="AD16" s="31">
        <f t="shared" si="9"/>
        <v>100000</v>
      </c>
      <c r="AE16" s="31">
        <f t="shared" si="9"/>
        <v>100000</v>
      </c>
      <c r="AF16" s="31">
        <f t="shared" si="9"/>
        <v>100000</v>
      </c>
    </row>
    <row r="17" spans="1:32" ht="13" x14ac:dyDescent="0.3">
      <c r="A17" s="24" t="str">
        <f>'Costuri O&amp;M FP'!A20</f>
        <v>Categorie marfa 2</v>
      </c>
      <c r="B17" s="3" t="s">
        <v>4</v>
      </c>
      <c r="C17" s="26">
        <f>'Trafic FP'!C17</f>
        <v>100000</v>
      </c>
      <c r="D17" s="26">
        <f>'Trafic FP'!D17</f>
        <v>70000</v>
      </c>
      <c r="E17" s="26">
        <f>'Trafic FP'!E17</f>
        <v>100000</v>
      </c>
      <c r="F17" s="26">
        <f>'Trafic FP'!F17</f>
        <v>100000</v>
      </c>
      <c r="G17" s="26">
        <f>'Trafic FP'!G17</f>
        <v>100000</v>
      </c>
      <c r="H17" s="26">
        <f>'Trafic FP'!H17</f>
        <v>100000</v>
      </c>
      <c r="I17" s="31">
        <v>150000</v>
      </c>
      <c r="J17" s="31">
        <f t="shared" ref="J17:J20" si="10">I17</f>
        <v>150000</v>
      </c>
      <c r="K17" s="31">
        <f t="shared" ref="K17:K20" si="11">J17</f>
        <v>150000</v>
      </c>
      <c r="L17" s="31">
        <f t="shared" ref="L17:L20" si="12">C17</f>
        <v>100000</v>
      </c>
      <c r="M17" s="31">
        <f t="shared" ref="M17:AF20" si="13">L17</f>
        <v>100000</v>
      </c>
      <c r="N17" s="31">
        <f t="shared" si="13"/>
        <v>100000</v>
      </c>
      <c r="O17" s="31">
        <f t="shared" si="13"/>
        <v>100000</v>
      </c>
      <c r="P17" s="31">
        <f t="shared" si="13"/>
        <v>100000</v>
      </c>
      <c r="Q17" s="31">
        <f t="shared" si="13"/>
        <v>100000</v>
      </c>
      <c r="R17" s="31">
        <f t="shared" si="13"/>
        <v>100000</v>
      </c>
      <c r="S17" s="31">
        <f t="shared" si="13"/>
        <v>100000</v>
      </c>
      <c r="T17" s="31">
        <f t="shared" si="13"/>
        <v>100000</v>
      </c>
      <c r="U17" s="31">
        <f t="shared" si="13"/>
        <v>100000</v>
      </c>
      <c r="V17" s="31">
        <f t="shared" si="13"/>
        <v>100000</v>
      </c>
      <c r="W17" s="31">
        <f t="shared" si="13"/>
        <v>100000</v>
      </c>
      <c r="X17" s="31">
        <f t="shared" si="13"/>
        <v>100000</v>
      </c>
      <c r="Y17" s="31">
        <f t="shared" si="13"/>
        <v>100000</v>
      </c>
      <c r="Z17" s="31">
        <f t="shared" si="13"/>
        <v>100000</v>
      </c>
      <c r="AA17" s="31">
        <f t="shared" si="13"/>
        <v>100000</v>
      </c>
      <c r="AB17" s="31">
        <f t="shared" si="13"/>
        <v>100000</v>
      </c>
      <c r="AC17" s="31">
        <f t="shared" si="13"/>
        <v>100000</v>
      </c>
      <c r="AD17" s="31">
        <f t="shared" si="13"/>
        <v>100000</v>
      </c>
      <c r="AE17" s="31">
        <f t="shared" si="13"/>
        <v>100000</v>
      </c>
      <c r="AF17" s="31">
        <f t="shared" si="13"/>
        <v>100000</v>
      </c>
    </row>
    <row r="18" spans="1:32" ht="13" x14ac:dyDescent="0.3">
      <c r="A18" s="24" t="str">
        <f>'Costuri O&amp;M FP'!A21</f>
        <v>Categorie marfa 3</v>
      </c>
      <c r="B18" s="3" t="s">
        <v>4</v>
      </c>
      <c r="C18" s="26">
        <f>'Trafic FP'!C18</f>
        <v>100000</v>
      </c>
      <c r="D18" s="26">
        <f>'Trafic FP'!D18</f>
        <v>70000</v>
      </c>
      <c r="E18" s="26">
        <f>'Trafic FP'!E18</f>
        <v>100000</v>
      </c>
      <c r="F18" s="26">
        <f>'Trafic FP'!F18</f>
        <v>100000</v>
      </c>
      <c r="G18" s="26">
        <f>'Trafic FP'!G18</f>
        <v>100000</v>
      </c>
      <c r="H18" s="26">
        <f>'Trafic FP'!H18</f>
        <v>100000</v>
      </c>
      <c r="I18" s="31">
        <v>150000</v>
      </c>
      <c r="J18" s="31">
        <f t="shared" si="10"/>
        <v>150000</v>
      </c>
      <c r="K18" s="31">
        <f t="shared" si="11"/>
        <v>150000</v>
      </c>
      <c r="L18" s="31">
        <f t="shared" si="12"/>
        <v>100000</v>
      </c>
      <c r="M18" s="31">
        <f t="shared" si="13"/>
        <v>100000</v>
      </c>
      <c r="N18" s="31">
        <f t="shared" si="13"/>
        <v>100000</v>
      </c>
      <c r="O18" s="31">
        <f t="shared" si="13"/>
        <v>100000</v>
      </c>
      <c r="P18" s="31">
        <f t="shared" si="13"/>
        <v>100000</v>
      </c>
      <c r="Q18" s="31">
        <f t="shared" si="13"/>
        <v>100000</v>
      </c>
      <c r="R18" s="31">
        <f t="shared" si="13"/>
        <v>100000</v>
      </c>
      <c r="S18" s="31">
        <f t="shared" si="13"/>
        <v>100000</v>
      </c>
      <c r="T18" s="31">
        <f t="shared" si="13"/>
        <v>100000</v>
      </c>
      <c r="U18" s="31">
        <f t="shared" si="13"/>
        <v>100000</v>
      </c>
      <c r="V18" s="31">
        <f t="shared" si="13"/>
        <v>100000</v>
      </c>
      <c r="W18" s="31">
        <f t="shared" si="13"/>
        <v>100000</v>
      </c>
      <c r="X18" s="31">
        <f t="shared" si="13"/>
        <v>100000</v>
      </c>
      <c r="Y18" s="31">
        <f t="shared" si="13"/>
        <v>100000</v>
      </c>
      <c r="Z18" s="31">
        <f t="shared" si="13"/>
        <v>100000</v>
      </c>
      <c r="AA18" s="31">
        <f t="shared" si="13"/>
        <v>100000</v>
      </c>
      <c r="AB18" s="31">
        <f t="shared" si="13"/>
        <v>100000</v>
      </c>
      <c r="AC18" s="31">
        <f t="shared" si="13"/>
        <v>100000</v>
      </c>
      <c r="AD18" s="31">
        <f t="shared" si="13"/>
        <v>100000</v>
      </c>
      <c r="AE18" s="31">
        <f t="shared" si="13"/>
        <v>100000</v>
      </c>
      <c r="AF18" s="31">
        <f t="shared" si="13"/>
        <v>100000</v>
      </c>
    </row>
    <row r="19" spans="1:32" ht="13" x14ac:dyDescent="0.3">
      <c r="A19" s="24" t="str">
        <f>'Costuri O&amp;M FP'!A22</f>
        <v>Categorie marfa 4</v>
      </c>
      <c r="B19" s="3" t="s">
        <v>4</v>
      </c>
      <c r="C19" s="26">
        <f>'Trafic FP'!C19</f>
        <v>100000</v>
      </c>
      <c r="D19" s="26">
        <f>'Trafic FP'!D19</f>
        <v>70000</v>
      </c>
      <c r="E19" s="26">
        <f>'Trafic FP'!E19</f>
        <v>100000</v>
      </c>
      <c r="F19" s="26">
        <f>'Trafic FP'!F19</f>
        <v>100000</v>
      </c>
      <c r="G19" s="26">
        <f>'Trafic FP'!G19</f>
        <v>100000</v>
      </c>
      <c r="H19" s="26">
        <f>'Trafic FP'!H19</f>
        <v>100000</v>
      </c>
      <c r="I19" s="31">
        <v>150000</v>
      </c>
      <c r="J19" s="31">
        <f t="shared" si="10"/>
        <v>150000</v>
      </c>
      <c r="K19" s="31">
        <f t="shared" si="11"/>
        <v>150000</v>
      </c>
      <c r="L19" s="31">
        <f t="shared" si="12"/>
        <v>100000</v>
      </c>
      <c r="M19" s="31">
        <f t="shared" si="13"/>
        <v>100000</v>
      </c>
      <c r="N19" s="31">
        <f t="shared" si="13"/>
        <v>100000</v>
      </c>
      <c r="O19" s="31">
        <f t="shared" si="13"/>
        <v>100000</v>
      </c>
      <c r="P19" s="31">
        <f t="shared" si="13"/>
        <v>100000</v>
      </c>
      <c r="Q19" s="31">
        <f t="shared" si="13"/>
        <v>100000</v>
      </c>
      <c r="R19" s="31">
        <f t="shared" si="13"/>
        <v>100000</v>
      </c>
      <c r="S19" s="31">
        <f t="shared" si="13"/>
        <v>100000</v>
      </c>
      <c r="T19" s="31">
        <f t="shared" si="13"/>
        <v>100000</v>
      </c>
      <c r="U19" s="31">
        <f t="shared" si="13"/>
        <v>100000</v>
      </c>
      <c r="V19" s="31">
        <f t="shared" si="13"/>
        <v>100000</v>
      </c>
      <c r="W19" s="31">
        <f t="shared" si="13"/>
        <v>100000</v>
      </c>
      <c r="X19" s="31">
        <f t="shared" si="13"/>
        <v>100000</v>
      </c>
      <c r="Y19" s="31">
        <f t="shared" si="13"/>
        <v>100000</v>
      </c>
      <c r="Z19" s="31">
        <f t="shared" si="13"/>
        <v>100000</v>
      </c>
      <c r="AA19" s="31">
        <f t="shared" si="13"/>
        <v>100000</v>
      </c>
      <c r="AB19" s="31">
        <f t="shared" si="13"/>
        <v>100000</v>
      </c>
      <c r="AC19" s="31">
        <f t="shared" si="13"/>
        <v>100000</v>
      </c>
      <c r="AD19" s="31">
        <f t="shared" si="13"/>
        <v>100000</v>
      </c>
      <c r="AE19" s="31">
        <f t="shared" si="13"/>
        <v>100000</v>
      </c>
      <c r="AF19" s="31">
        <f t="shared" si="13"/>
        <v>100000</v>
      </c>
    </row>
    <row r="20" spans="1:32" ht="13" x14ac:dyDescent="0.3">
      <c r="A20" s="24" t="str">
        <f>'Costuri O&amp;M FP'!A23</f>
        <v>Categorie marfa 5</v>
      </c>
      <c r="B20" s="3" t="s">
        <v>4</v>
      </c>
      <c r="C20" s="26">
        <f>'Trafic FP'!C20</f>
        <v>100000</v>
      </c>
      <c r="D20" s="26">
        <f>'Trafic FP'!D20</f>
        <v>70000</v>
      </c>
      <c r="E20" s="26">
        <f>'Trafic FP'!E20</f>
        <v>100000</v>
      </c>
      <c r="F20" s="26">
        <f>'Trafic FP'!F20</f>
        <v>100000</v>
      </c>
      <c r="G20" s="26">
        <f>'Trafic FP'!G20</f>
        <v>100000</v>
      </c>
      <c r="H20" s="26">
        <f>'Trafic FP'!H20</f>
        <v>100000</v>
      </c>
      <c r="I20" s="31">
        <v>150000</v>
      </c>
      <c r="J20" s="31">
        <f t="shared" si="10"/>
        <v>150000</v>
      </c>
      <c r="K20" s="31">
        <f t="shared" si="11"/>
        <v>150000</v>
      </c>
      <c r="L20" s="31">
        <f t="shared" si="12"/>
        <v>100000</v>
      </c>
      <c r="M20" s="31">
        <f t="shared" si="13"/>
        <v>100000</v>
      </c>
      <c r="N20" s="31">
        <f t="shared" si="13"/>
        <v>100000</v>
      </c>
      <c r="O20" s="31">
        <f t="shared" si="13"/>
        <v>100000</v>
      </c>
      <c r="P20" s="31">
        <f t="shared" si="13"/>
        <v>100000</v>
      </c>
      <c r="Q20" s="31">
        <f t="shared" si="13"/>
        <v>100000</v>
      </c>
      <c r="R20" s="31">
        <f t="shared" si="13"/>
        <v>100000</v>
      </c>
      <c r="S20" s="31">
        <f t="shared" si="13"/>
        <v>100000</v>
      </c>
      <c r="T20" s="31">
        <f t="shared" si="13"/>
        <v>100000</v>
      </c>
      <c r="U20" s="31">
        <f t="shared" si="13"/>
        <v>100000</v>
      </c>
      <c r="V20" s="31">
        <f t="shared" si="13"/>
        <v>100000</v>
      </c>
      <c r="W20" s="31">
        <f t="shared" si="13"/>
        <v>100000</v>
      </c>
      <c r="X20" s="31">
        <f t="shared" si="13"/>
        <v>100000</v>
      </c>
      <c r="Y20" s="31">
        <f t="shared" si="13"/>
        <v>100000</v>
      </c>
      <c r="Z20" s="31">
        <f t="shared" si="13"/>
        <v>100000</v>
      </c>
      <c r="AA20" s="31">
        <f t="shared" si="13"/>
        <v>100000</v>
      </c>
      <c r="AB20" s="31">
        <f t="shared" si="13"/>
        <v>100000</v>
      </c>
      <c r="AC20" s="31">
        <f t="shared" si="13"/>
        <v>100000</v>
      </c>
      <c r="AD20" s="31">
        <f t="shared" si="13"/>
        <v>100000</v>
      </c>
      <c r="AE20" s="31">
        <f t="shared" si="13"/>
        <v>100000</v>
      </c>
      <c r="AF20" s="31">
        <f t="shared" si="13"/>
        <v>100000</v>
      </c>
    </row>
    <row r="22" spans="1:32" ht="13" x14ac:dyDescent="0.3">
      <c r="A22" s="5" t="s">
        <v>99</v>
      </c>
    </row>
    <row r="23" spans="1:32" ht="13" x14ac:dyDescent="0.3">
      <c r="A23" s="24" t="str">
        <f>'Costuri O&amp;M FP'!A26</f>
        <v>Categorie marfa 1</v>
      </c>
      <c r="B23" s="3" t="s">
        <v>4</v>
      </c>
      <c r="C23" s="26">
        <f>'Trafic FP'!C23</f>
        <v>500000</v>
      </c>
      <c r="D23" s="26">
        <f>'Trafic FP'!D23</f>
        <v>400000</v>
      </c>
      <c r="E23" s="26">
        <f>'Trafic FP'!E23</f>
        <v>600000</v>
      </c>
      <c r="F23" s="26">
        <f>'Trafic FP'!F23</f>
        <v>600000</v>
      </c>
      <c r="G23" s="26">
        <f>'Trafic FP'!G23</f>
        <v>600000</v>
      </c>
      <c r="H23" s="26">
        <f>'Trafic FP'!H23</f>
        <v>600000</v>
      </c>
      <c r="I23" s="31">
        <v>800000</v>
      </c>
      <c r="J23" s="31">
        <f>I23</f>
        <v>800000</v>
      </c>
      <c r="K23" s="31">
        <f t="shared" ref="K23" si="14">J23</f>
        <v>800000</v>
      </c>
      <c r="L23" s="31">
        <f>C23</f>
        <v>500000</v>
      </c>
      <c r="M23" s="31">
        <f>L23</f>
        <v>500000</v>
      </c>
      <c r="N23" s="31">
        <f t="shared" ref="N23:AF23" si="15">M23</f>
        <v>500000</v>
      </c>
      <c r="O23" s="31">
        <f t="shared" si="15"/>
        <v>500000</v>
      </c>
      <c r="P23" s="31">
        <f t="shared" si="15"/>
        <v>500000</v>
      </c>
      <c r="Q23" s="31">
        <f t="shared" si="15"/>
        <v>500000</v>
      </c>
      <c r="R23" s="31">
        <f t="shared" si="15"/>
        <v>500000</v>
      </c>
      <c r="S23" s="31">
        <f t="shared" si="15"/>
        <v>500000</v>
      </c>
      <c r="T23" s="31">
        <f t="shared" si="15"/>
        <v>500000</v>
      </c>
      <c r="U23" s="31">
        <f t="shared" si="15"/>
        <v>500000</v>
      </c>
      <c r="V23" s="31">
        <f t="shared" si="15"/>
        <v>500000</v>
      </c>
      <c r="W23" s="31">
        <f t="shared" si="15"/>
        <v>500000</v>
      </c>
      <c r="X23" s="31">
        <f t="shared" si="15"/>
        <v>500000</v>
      </c>
      <c r="Y23" s="31">
        <f t="shared" si="15"/>
        <v>500000</v>
      </c>
      <c r="Z23" s="31">
        <f t="shared" si="15"/>
        <v>500000</v>
      </c>
      <c r="AA23" s="31">
        <f t="shared" si="15"/>
        <v>500000</v>
      </c>
      <c r="AB23" s="31">
        <f t="shared" si="15"/>
        <v>500000</v>
      </c>
      <c r="AC23" s="31">
        <f t="shared" si="15"/>
        <v>500000</v>
      </c>
      <c r="AD23" s="31">
        <f t="shared" si="15"/>
        <v>500000</v>
      </c>
      <c r="AE23" s="31">
        <f t="shared" si="15"/>
        <v>500000</v>
      </c>
      <c r="AF23" s="31">
        <f t="shared" si="15"/>
        <v>500000</v>
      </c>
    </row>
    <row r="24" spans="1:32" ht="13" x14ac:dyDescent="0.3">
      <c r="A24" s="24" t="str">
        <f>'Costuri O&amp;M FP'!A27</f>
        <v>Categorie marfa 2</v>
      </c>
      <c r="B24" s="3" t="s">
        <v>4</v>
      </c>
      <c r="C24" s="26">
        <f>'Trafic FP'!C24</f>
        <v>500000</v>
      </c>
      <c r="D24" s="26">
        <f>'Trafic FP'!D24</f>
        <v>400000</v>
      </c>
      <c r="E24" s="26">
        <f>'Trafic FP'!E24</f>
        <v>600000</v>
      </c>
      <c r="F24" s="26">
        <f>'Trafic FP'!F24</f>
        <v>600000</v>
      </c>
      <c r="G24" s="26">
        <f>'Trafic FP'!G24</f>
        <v>600000</v>
      </c>
      <c r="H24" s="26">
        <f>'Trafic FP'!H24</f>
        <v>600000</v>
      </c>
      <c r="I24" s="31">
        <v>800000</v>
      </c>
      <c r="J24" s="31">
        <f t="shared" ref="J24:J27" si="16">I24</f>
        <v>800000</v>
      </c>
      <c r="K24" s="31">
        <f t="shared" ref="K24:K27" si="17">J24</f>
        <v>800000</v>
      </c>
      <c r="L24" s="31">
        <f t="shared" ref="L24:L27" si="18">C24</f>
        <v>500000</v>
      </c>
      <c r="M24" s="31">
        <f t="shared" ref="M24:AF27" si="19">L24</f>
        <v>500000</v>
      </c>
      <c r="N24" s="31">
        <f t="shared" si="19"/>
        <v>500000</v>
      </c>
      <c r="O24" s="31">
        <f t="shared" si="19"/>
        <v>500000</v>
      </c>
      <c r="P24" s="31">
        <f t="shared" si="19"/>
        <v>500000</v>
      </c>
      <c r="Q24" s="31">
        <f t="shared" si="19"/>
        <v>500000</v>
      </c>
      <c r="R24" s="31">
        <f t="shared" si="19"/>
        <v>500000</v>
      </c>
      <c r="S24" s="31">
        <f t="shared" si="19"/>
        <v>500000</v>
      </c>
      <c r="T24" s="31">
        <f t="shared" si="19"/>
        <v>500000</v>
      </c>
      <c r="U24" s="31">
        <f t="shared" si="19"/>
        <v>500000</v>
      </c>
      <c r="V24" s="31">
        <f t="shared" si="19"/>
        <v>500000</v>
      </c>
      <c r="W24" s="31">
        <f t="shared" si="19"/>
        <v>500000</v>
      </c>
      <c r="X24" s="31">
        <f t="shared" si="19"/>
        <v>500000</v>
      </c>
      <c r="Y24" s="31">
        <f t="shared" si="19"/>
        <v>500000</v>
      </c>
      <c r="Z24" s="31">
        <f t="shared" si="19"/>
        <v>500000</v>
      </c>
      <c r="AA24" s="31">
        <f t="shared" si="19"/>
        <v>500000</v>
      </c>
      <c r="AB24" s="31">
        <f t="shared" si="19"/>
        <v>500000</v>
      </c>
      <c r="AC24" s="31">
        <f t="shared" si="19"/>
        <v>500000</v>
      </c>
      <c r="AD24" s="31">
        <f t="shared" si="19"/>
        <v>500000</v>
      </c>
      <c r="AE24" s="31">
        <f t="shared" si="19"/>
        <v>500000</v>
      </c>
      <c r="AF24" s="31">
        <f t="shared" si="19"/>
        <v>500000</v>
      </c>
    </row>
    <row r="25" spans="1:32" ht="13" x14ac:dyDescent="0.3">
      <c r="A25" s="24" t="str">
        <f>'Costuri O&amp;M FP'!A28</f>
        <v>Categorie marfa 3</v>
      </c>
      <c r="B25" s="3" t="s">
        <v>4</v>
      </c>
      <c r="C25" s="26">
        <f>'Trafic FP'!C25</f>
        <v>500000</v>
      </c>
      <c r="D25" s="26">
        <f>'Trafic FP'!D25</f>
        <v>400000</v>
      </c>
      <c r="E25" s="26">
        <f>'Trafic FP'!E25</f>
        <v>600000</v>
      </c>
      <c r="F25" s="26">
        <f>'Trafic FP'!F25</f>
        <v>600000</v>
      </c>
      <c r="G25" s="26">
        <f>'Trafic FP'!G25</f>
        <v>600000</v>
      </c>
      <c r="H25" s="26">
        <f>'Trafic FP'!H25</f>
        <v>600000</v>
      </c>
      <c r="I25" s="31">
        <v>800000</v>
      </c>
      <c r="J25" s="31">
        <f t="shared" si="16"/>
        <v>800000</v>
      </c>
      <c r="K25" s="31">
        <f t="shared" si="17"/>
        <v>800000</v>
      </c>
      <c r="L25" s="31">
        <f t="shared" si="18"/>
        <v>500000</v>
      </c>
      <c r="M25" s="31">
        <f t="shared" si="19"/>
        <v>500000</v>
      </c>
      <c r="N25" s="31">
        <f t="shared" si="19"/>
        <v>500000</v>
      </c>
      <c r="O25" s="31">
        <f t="shared" si="19"/>
        <v>500000</v>
      </c>
      <c r="P25" s="31">
        <f t="shared" si="19"/>
        <v>500000</v>
      </c>
      <c r="Q25" s="31">
        <f t="shared" si="19"/>
        <v>500000</v>
      </c>
      <c r="R25" s="31">
        <f t="shared" si="19"/>
        <v>500000</v>
      </c>
      <c r="S25" s="31">
        <f t="shared" si="19"/>
        <v>500000</v>
      </c>
      <c r="T25" s="31">
        <f t="shared" si="19"/>
        <v>500000</v>
      </c>
      <c r="U25" s="31">
        <f t="shared" si="19"/>
        <v>500000</v>
      </c>
      <c r="V25" s="31">
        <f t="shared" si="19"/>
        <v>500000</v>
      </c>
      <c r="W25" s="31">
        <f t="shared" si="19"/>
        <v>500000</v>
      </c>
      <c r="X25" s="31">
        <f t="shared" si="19"/>
        <v>500000</v>
      </c>
      <c r="Y25" s="31">
        <f t="shared" si="19"/>
        <v>500000</v>
      </c>
      <c r="Z25" s="31">
        <f t="shared" si="19"/>
        <v>500000</v>
      </c>
      <c r="AA25" s="31">
        <f t="shared" si="19"/>
        <v>500000</v>
      </c>
      <c r="AB25" s="31">
        <f t="shared" si="19"/>
        <v>500000</v>
      </c>
      <c r="AC25" s="31">
        <f t="shared" si="19"/>
        <v>500000</v>
      </c>
      <c r="AD25" s="31">
        <f t="shared" si="19"/>
        <v>500000</v>
      </c>
      <c r="AE25" s="31">
        <f t="shared" si="19"/>
        <v>500000</v>
      </c>
      <c r="AF25" s="31">
        <f t="shared" si="19"/>
        <v>500000</v>
      </c>
    </row>
    <row r="26" spans="1:32" ht="13" x14ac:dyDescent="0.3">
      <c r="A26" s="24" t="str">
        <f>'Costuri O&amp;M FP'!A29</f>
        <v>Categorie marfa 4</v>
      </c>
      <c r="B26" s="3" t="s">
        <v>4</v>
      </c>
      <c r="C26" s="26">
        <f>'Trafic FP'!C26</f>
        <v>500000</v>
      </c>
      <c r="D26" s="26">
        <f>'Trafic FP'!D26</f>
        <v>400000</v>
      </c>
      <c r="E26" s="26">
        <f>'Trafic FP'!E26</f>
        <v>600000</v>
      </c>
      <c r="F26" s="26">
        <f>'Trafic FP'!F26</f>
        <v>600000</v>
      </c>
      <c r="G26" s="26">
        <f>'Trafic FP'!G26</f>
        <v>600000</v>
      </c>
      <c r="H26" s="26">
        <f>'Trafic FP'!H26</f>
        <v>600000</v>
      </c>
      <c r="I26" s="31">
        <v>800000</v>
      </c>
      <c r="J26" s="31">
        <f t="shared" si="16"/>
        <v>800000</v>
      </c>
      <c r="K26" s="31">
        <f t="shared" si="17"/>
        <v>800000</v>
      </c>
      <c r="L26" s="31">
        <f t="shared" si="18"/>
        <v>500000</v>
      </c>
      <c r="M26" s="31">
        <f t="shared" si="19"/>
        <v>500000</v>
      </c>
      <c r="N26" s="31">
        <f t="shared" si="19"/>
        <v>500000</v>
      </c>
      <c r="O26" s="31">
        <f t="shared" si="19"/>
        <v>500000</v>
      </c>
      <c r="P26" s="31">
        <f t="shared" si="19"/>
        <v>500000</v>
      </c>
      <c r="Q26" s="31">
        <f t="shared" si="19"/>
        <v>500000</v>
      </c>
      <c r="R26" s="31">
        <f t="shared" si="19"/>
        <v>500000</v>
      </c>
      <c r="S26" s="31">
        <f t="shared" si="19"/>
        <v>500000</v>
      </c>
      <c r="T26" s="31">
        <f t="shared" si="19"/>
        <v>500000</v>
      </c>
      <c r="U26" s="31">
        <f t="shared" si="19"/>
        <v>500000</v>
      </c>
      <c r="V26" s="31">
        <f t="shared" si="19"/>
        <v>500000</v>
      </c>
      <c r="W26" s="31">
        <f t="shared" si="19"/>
        <v>500000</v>
      </c>
      <c r="X26" s="31">
        <f t="shared" si="19"/>
        <v>500000</v>
      </c>
      <c r="Y26" s="31">
        <f t="shared" si="19"/>
        <v>500000</v>
      </c>
      <c r="Z26" s="31">
        <f t="shared" si="19"/>
        <v>500000</v>
      </c>
      <c r="AA26" s="31">
        <f t="shared" si="19"/>
        <v>500000</v>
      </c>
      <c r="AB26" s="31">
        <f t="shared" si="19"/>
        <v>500000</v>
      </c>
      <c r="AC26" s="31">
        <f t="shared" si="19"/>
        <v>500000</v>
      </c>
      <c r="AD26" s="31">
        <f t="shared" si="19"/>
        <v>500000</v>
      </c>
      <c r="AE26" s="31">
        <f t="shared" si="19"/>
        <v>500000</v>
      </c>
      <c r="AF26" s="31">
        <f t="shared" si="19"/>
        <v>500000</v>
      </c>
    </row>
    <row r="27" spans="1:32" ht="13" x14ac:dyDescent="0.3">
      <c r="A27" s="24" t="str">
        <f>'Costuri O&amp;M FP'!A30</f>
        <v>Categorie marfa 5</v>
      </c>
      <c r="B27" s="3" t="s">
        <v>4</v>
      </c>
      <c r="C27" s="26">
        <f>'Trafic FP'!C27</f>
        <v>500000</v>
      </c>
      <c r="D27" s="26">
        <f>'Trafic FP'!D27</f>
        <v>400000</v>
      </c>
      <c r="E27" s="26">
        <f>'Trafic FP'!E27</f>
        <v>600000</v>
      </c>
      <c r="F27" s="26">
        <f>'Trafic FP'!F27</f>
        <v>600000</v>
      </c>
      <c r="G27" s="26">
        <f>'Trafic FP'!G27</f>
        <v>600000</v>
      </c>
      <c r="H27" s="26">
        <f>'Trafic FP'!H27</f>
        <v>600000</v>
      </c>
      <c r="I27" s="31">
        <v>800000</v>
      </c>
      <c r="J27" s="31">
        <f t="shared" si="16"/>
        <v>800000</v>
      </c>
      <c r="K27" s="31">
        <f t="shared" si="17"/>
        <v>800000</v>
      </c>
      <c r="L27" s="31">
        <f t="shared" si="18"/>
        <v>500000</v>
      </c>
      <c r="M27" s="31">
        <f t="shared" si="19"/>
        <v>500000</v>
      </c>
      <c r="N27" s="31">
        <f t="shared" si="19"/>
        <v>500000</v>
      </c>
      <c r="O27" s="31">
        <f t="shared" si="19"/>
        <v>500000</v>
      </c>
      <c r="P27" s="31">
        <f t="shared" si="19"/>
        <v>500000</v>
      </c>
      <c r="Q27" s="31">
        <f t="shared" si="19"/>
        <v>500000</v>
      </c>
      <c r="R27" s="31">
        <f t="shared" si="19"/>
        <v>500000</v>
      </c>
      <c r="S27" s="31">
        <f t="shared" si="19"/>
        <v>500000</v>
      </c>
      <c r="T27" s="31">
        <f t="shared" si="19"/>
        <v>500000</v>
      </c>
      <c r="U27" s="31">
        <f t="shared" si="19"/>
        <v>500000</v>
      </c>
      <c r="V27" s="31">
        <f t="shared" si="19"/>
        <v>500000</v>
      </c>
      <c r="W27" s="31">
        <f t="shared" si="19"/>
        <v>500000</v>
      </c>
      <c r="X27" s="31">
        <f t="shared" si="19"/>
        <v>500000</v>
      </c>
      <c r="Y27" s="31">
        <f t="shared" si="19"/>
        <v>500000</v>
      </c>
      <c r="Z27" s="31">
        <f t="shared" si="19"/>
        <v>500000</v>
      </c>
      <c r="AA27" s="31">
        <f t="shared" si="19"/>
        <v>500000</v>
      </c>
      <c r="AB27" s="31">
        <f t="shared" si="19"/>
        <v>500000</v>
      </c>
      <c r="AC27" s="31">
        <f t="shared" si="19"/>
        <v>500000</v>
      </c>
      <c r="AD27" s="31">
        <f t="shared" si="19"/>
        <v>500000</v>
      </c>
      <c r="AE27" s="31">
        <f t="shared" si="19"/>
        <v>500000</v>
      </c>
      <c r="AF27" s="31">
        <f t="shared" si="19"/>
        <v>500000</v>
      </c>
    </row>
    <row r="28" spans="1:32" ht="13" x14ac:dyDescent="0.3">
      <c r="A28" s="5"/>
    </row>
    <row r="29" spans="1:32" ht="13" x14ac:dyDescent="0.3">
      <c r="A29" s="2" t="s">
        <v>113</v>
      </c>
    </row>
    <row r="30" spans="1:32" ht="13" x14ac:dyDescent="0.3">
      <c r="A30" s="5"/>
    </row>
    <row r="31" spans="1:32" ht="13" x14ac:dyDescent="0.3">
      <c r="A31" s="5" t="s">
        <v>101</v>
      </c>
    </row>
    <row r="32" spans="1:32" ht="13" x14ac:dyDescent="0.3">
      <c r="A32" s="24" t="str">
        <f>'Costuri O&amp;M FP'!A35</f>
        <v>Categorie marfa 1</v>
      </c>
      <c r="B32" s="3" t="s">
        <v>4</v>
      </c>
      <c r="C32" s="26">
        <f>'Trafic FP'!C32</f>
        <v>200000</v>
      </c>
      <c r="D32" s="26">
        <f>'Trafic FP'!D32</f>
        <v>100000</v>
      </c>
      <c r="E32" s="26">
        <f>'Trafic FP'!E32</f>
        <v>250000</v>
      </c>
      <c r="F32" s="26">
        <f>'Trafic FP'!F32</f>
        <v>250000</v>
      </c>
      <c r="G32" s="26">
        <f>'Trafic FP'!G32</f>
        <v>250000</v>
      </c>
      <c r="H32" s="26">
        <f>'Trafic FP'!H32</f>
        <v>250000</v>
      </c>
      <c r="I32" s="31">
        <f>300000</f>
        <v>300000</v>
      </c>
      <c r="J32" s="31">
        <f t="shared" ref="J32:J36" si="20">I32</f>
        <v>300000</v>
      </c>
      <c r="K32" s="31">
        <f t="shared" ref="K32:K36" si="21">J32</f>
        <v>300000</v>
      </c>
      <c r="L32" s="31">
        <f>C32</f>
        <v>200000</v>
      </c>
      <c r="M32" s="31">
        <f>L32</f>
        <v>200000</v>
      </c>
      <c r="N32" s="31">
        <f t="shared" ref="N32:AF32" si="22">M32</f>
        <v>200000</v>
      </c>
      <c r="O32" s="31">
        <f t="shared" si="22"/>
        <v>200000</v>
      </c>
      <c r="P32" s="31">
        <f t="shared" si="22"/>
        <v>200000</v>
      </c>
      <c r="Q32" s="31">
        <f t="shared" si="22"/>
        <v>200000</v>
      </c>
      <c r="R32" s="31">
        <f t="shared" si="22"/>
        <v>200000</v>
      </c>
      <c r="S32" s="31">
        <f t="shared" si="22"/>
        <v>200000</v>
      </c>
      <c r="T32" s="31">
        <f t="shared" si="22"/>
        <v>200000</v>
      </c>
      <c r="U32" s="31">
        <f t="shared" si="22"/>
        <v>200000</v>
      </c>
      <c r="V32" s="31">
        <f t="shared" si="22"/>
        <v>200000</v>
      </c>
      <c r="W32" s="31">
        <f t="shared" si="22"/>
        <v>200000</v>
      </c>
      <c r="X32" s="31">
        <f t="shared" si="22"/>
        <v>200000</v>
      </c>
      <c r="Y32" s="31">
        <f t="shared" si="22"/>
        <v>200000</v>
      </c>
      <c r="Z32" s="31">
        <f t="shared" si="22"/>
        <v>200000</v>
      </c>
      <c r="AA32" s="31">
        <f t="shared" si="22"/>
        <v>200000</v>
      </c>
      <c r="AB32" s="31">
        <f t="shared" si="22"/>
        <v>200000</v>
      </c>
      <c r="AC32" s="31">
        <f t="shared" si="22"/>
        <v>200000</v>
      </c>
      <c r="AD32" s="31">
        <f t="shared" si="22"/>
        <v>200000</v>
      </c>
      <c r="AE32" s="31">
        <f t="shared" si="22"/>
        <v>200000</v>
      </c>
      <c r="AF32" s="31">
        <f t="shared" si="22"/>
        <v>200000</v>
      </c>
    </row>
    <row r="33" spans="1:32" ht="13" x14ac:dyDescent="0.3">
      <c r="A33" s="24" t="str">
        <f>'Costuri O&amp;M FP'!A36</f>
        <v>Categorie marfa 2</v>
      </c>
      <c r="B33" s="3" t="s">
        <v>4</v>
      </c>
      <c r="C33" s="26">
        <f>'Trafic FP'!C33</f>
        <v>200000</v>
      </c>
      <c r="D33" s="26">
        <f>'Trafic FP'!D33</f>
        <v>100000</v>
      </c>
      <c r="E33" s="26">
        <f>'Trafic FP'!E33</f>
        <v>250000</v>
      </c>
      <c r="F33" s="26">
        <f>'Trafic FP'!F33</f>
        <v>250000</v>
      </c>
      <c r="G33" s="26">
        <f>'Trafic FP'!G33</f>
        <v>250000</v>
      </c>
      <c r="H33" s="26">
        <f>'Trafic FP'!H33</f>
        <v>250000</v>
      </c>
      <c r="I33" s="31">
        <f t="shared" ref="I33:I36" si="23">300000</f>
        <v>300000</v>
      </c>
      <c r="J33" s="31">
        <f t="shared" si="20"/>
        <v>300000</v>
      </c>
      <c r="K33" s="31">
        <f t="shared" si="21"/>
        <v>300000</v>
      </c>
      <c r="L33" s="31">
        <f t="shared" ref="L33:L36" si="24">C33</f>
        <v>200000</v>
      </c>
      <c r="M33" s="31">
        <f t="shared" ref="M33:AF36" si="25">L33</f>
        <v>200000</v>
      </c>
      <c r="N33" s="31">
        <f t="shared" si="25"/>
        <v>200000</v>
      </c>
      <c r="O33" s="31">
        <f t="shared" si="25"/>
        <v>200000</v>
      </c>
      <c r="P33" s="31">
        <f t="shared" si="25"/>
        <v>200000</v>
      </c>
      <c r="Q33" s="31">
        <f t="shared" si="25"/>
        <v>200000</v>
      </c>
      <c r="R33" s="31">
        <f t="shared" si="25"/>
        <v>200000</v>
      </c>
      <c r="S33" s="31">
        <f t="shared" si="25"/>
        <v>200000</v>
      </c>
      <c r="T33" s="31">
        <f t="shared" si="25"/>
        <v>200000</v>
      </c>
      <c r="U33" s="31">
        <f t="shared" si="25"/>
        <v>200000</v>
      </c>
      <c r="V33" s="31">
        <f t="shared" si="25"/>
        <v>200000</v>
      </c>
      <c r="W33" s="31">
        <f t="shared" si="25"/>
        <v>200000</v>
      </c>
      <c r="X33" s="31">
        <f t="shared" si="25"/>
        <v>200000</v>
      </c>
      <c r="Y33" s="31">
        <f t="shared" si="25"/>
        <v>200000</v>
      </c>
      <c r="Z33" s="31">
        <f t="shared" si="25"/>
        <v>200000</v>
      </c>
      <c r="AA33" s="31">
        <f t="shared" si="25"/>
        <v>200000</v>
      </c>
      <c r="AB33" s="31">
        <f t="shared" si="25"/>
        <v>200000</v>
      </c>
      <c r="AC33" s="31">
        <f t="shared" si="25"/>
        <v>200000</v>
      </c>
      <c r="AD33" s="31">
        <f t="shared" si="25"/>
        <v>200000</v>
      </c>
      <c r="AE33" s="31">
        <f t="shared" si="25"/>
        <v>200000</v>
      </c>
      <c r="AF33" s="31">
        <f t="shared" si="25"/>
        <v>200000</v>
      </c>
    </row>
    <row r="34" spans="1:32" ht="13" x14ac:dyDescent="0.3">
      <c r="A34" s="24" t="str">
        <f>'Costuri O&amp;M FP'!A37</f>
        <v>Categorie marfa 3</v>
      </c>
      <c r="B34" s="3" t="s">
        <v>4</v>
      </c>
      <c r="C34" s="26">
        <f>'Trafic FP'!C34</f>
        <v>200000</v>
      </c>
      <c r="D34" s="26">
        <f>'Trafic FP'!D34</f>
        <v>100000</v>
      </c>
      <c r="E34" s="26">
        <f>'Trafic FP'!E34</f>
        <v>250000</v>
      </c>
      <c r="F34" s="26">
        <f>'Trafic FP'!F34</f>
        <v>250000</v>
      </c>
      <c r="G34" s="26">
        <f>'Trafic FP'!G34</f>
        <v>250000</v>
      </c>
      <c r="H34" s="26">
        <f>'Trafic FP'!H34</f>
        <v>250000</v>
      </c>
      <c r="I34" s="31">
        <f t="shared" si="23"/>
        <v>300000</v>
      </c>
      <c r="J34" s="31">
        <f t="shared" si="20"/>
        <v>300000</v>
      </c>
      <c r="K34" s="31">
        <f t="shared" si="21"/>
        <v>300000</v>
      </c>
      <c r="L34" s="31">
        <f t="shared" si="24"/>
        <v>200000</v>
      </c>
      <c r="M34" s="31">
        <f t="shared" si="25"/>
        <v>200000</v>
      </c>
      <c r="N34" s="31">
        <f t="shared" si="25"/>
        <v>200000</v>
      </c>
      <c r="O34" s="31">
        <f t="shared" si="25"/>
        <v>200000</v>
      </c>
      <c r="P34" s="31">
        <f t="shared" si="25"/>
        <v>200000</v>
      </c>
      <c r="Q34" s="31">
        <f t="shared" si="25"/>
        <v>200000</v>
      </c>
      <c r="R34" s="31">
        <f t="shared" si="25"/>
        <v>200000</v>
      </c>
      <c r="S34" s="31">
        <f t="shared" si="25"/>
        <v>200000</v>
      </c>
      <c r="T34" s="31">
        <f t="shared" si="25"/>
        <v>200000</v>
      </c>
      <c r="U34" s="31">
        <f t="shared" si="25"/>
        <v>200000</v>
      </c>
      <c r="V34" s="31">
        <f t="shared" si="25"/>
        <v>200000</v>
      </c>
      <c r="W34" s="31">
        <f t="shared" si="25"/>
        <v>200000</v>
      </c>
      <c r="X34" s="31">
        <f t="shared" si="25"/>
        <v>200000</v>
      </c>
      <c r="Y34" s="31">
        <f t="shared" si="25"/>
        <v>200000</v>
      </c>
      <c r="Z34" s="31">
        <f t="shared" si="25"/>
        <v>200000</v>
      </c>
      <c r="AA34" s="31">
        <f t="shared" si="25"/>
        <v>200000</v>
      </c>
      <c r="AB34" s="31">
        <f t="shared" si="25"/>
        <v>200000</v>
      </c>
      <c r="AC34" s="31">
        <f t="shared" si="25"/>
        <v>200000</v>
      </c>
      <c r="AD34" s="31">
        <f t="shared" si="25"/>
        <v>200000</v>
      </c>
      <c r="AE34" s="31">
        <f t="shared" si="25"/>
        <v>200000</v>
      </c>
      <c r="AF34" s="31">
        <f t="shared" si="25"/>
        <v>200000</v>
      </c>
    </row>
    <row r="35" spans="1:32" ht="13" x14ac:dyDescent="0.3">
      <c r="A35" s="24" t="str">
        <f>'Costuri O&amp;M FP'!A38</f>
        <v>Categorie marfa 4</v>
      </c>
      <c r="B35" s="3" t="s">
        <v>4</v>
      </c>
      <c r="C35" s="26">
        <f>'Trafic FP'!C35</f>
        <v>200000</v>
      </c>
      <c r="D35" s="26">
        <f>'Trafic FP'!D35</f>
        <v>100000</v>
      </c>
      <c r="E35" s="26">
        <f>'Trafic FP'!E35</f>
        <v>250000</v>
      </c>
      <c r="F35" s="26">
        <f>'Trafic FP'!F35</f>
        <v>250000</v>
      </c>
      <c r="G35" s="26">
        <f>'Trafic FP'!G35</f>
        <v>250000</v>
      </c>
      <c r="H35" s="26">
        <f>'Trafic FP'!H35</f>
        <v>250000</v>
      </c>
      <c r="I35" s="31">
        <f t="shared" si="23"/>
        <v>300000</v>
      </c>
      <c r="J35" s="31">
        <f t="shared" si="20"/>
        <v>300000</v>
      </c>
      <c r="K35" s="31">
        <f t="shared" si="21"/>
        <v>300000</v>
      </c>
      <c r="L35" s="31">
        <f t="shared" si="24"/>
        <v>200000</v>
      </c>
      <c r="M35" s="31">
        <f t="shared" si="25"/>
        <v>200000</v>
      </c>
      <c r="N35" s="31">
        <f t="shared" si="25"/>
        <v>200000</v>
      </c>
      <c r="O35" s="31">
        <f t="shared" si="25"/>
        <v>200000</v>
      </c>
      <c r="P35" s="31">
        <f t="shared" si="25"/>
        <v>200000</v>
      </c>
      <c r="Q35" s="31">
        <f t="shared" si="25"/>
        <v>200000</v>
      </c>
      <c r="R35" s="31">
        <f t="shared" si="25"/>
        <v>200000</v>
      </c>
      <c r="S35" s="31">
        <f t="shared" si="25"/>
        <v>200000</v>
      </c>
      <c r="T35" s="31">
        <f t="shared" si="25"/>
        <v>200000</v>
      </c>
      <c r="U35" s="31">
        <f t="shared" si="25"/>
        <v>200000</v>
      </c>
      <c r="V35" s="31">
        <f t="shared" si="25"/>
        <v>200000</v>
      </c>
      <c r="W35" s="31">
        <f t="shared" si="25"/>
        <v>200000</v>
      </c>
      <c r="X35" s="31">
        <f t="shared" si="25"/>
        <v>200000</v>
      </c>
      <c r="Y35" s="31">
        <f t="shared" si="25"/>
        <v>200000</v>
      </c>
      <c r="Z35" s="31">
        <f t="shared" si="25"/>
        <v>200000</v>
      </c>
      <c r="AA35" s="31">
        <f t="shared" si="25"/>
        <v>200000</v>
      </c>
      <c r="AB35" s="31">
        <f t="shared" si="25"/>
        <v>200000</v>
      </c>
      <c r="AC35" s="31">
        <f t="shared" si="25"/>
        <v>200000</v>
      </c>
      <c r="AD35" s="31">
        <f t="shared" si="25"/>
        <v>200000</v>
      </c>
      <c r="AE35" s="31">
        <f t="shared" si="25"/>
        <v>200000</v>
      </c>
      <c r="AF35" s="31">
        <f t="shared" si="25"/>
        <v>200000</v>
      </c>
    </row>
    <row r="36" spans="1:32" ht="13" x14ac:dyDescent="0.3">
      <c r="A36" s="24" t="str">
        <f>'Costuri O&amp;M FP'!A39</f>
        <v>Categorie marfa 5</v>
      </c>
      <c r="B36" s="3" t="s">
        <v>4</v>
      </c>
      <c r="C36" s="26">
        <f>'Trafic FP'!C36</f>
        <v>200000</v>
      </c>
      <c r="D36" s="26">
        <f>'Trafic FP'!D36</f>
        <v>100000</v>
      </c>
      <c r="E36" s="26">
        <f>'Trafic FP'!E36</f>
        <v>250000</v>
      </c>
      <c r="F36" s="26">
        <f>'Trafic FP'!F36</f>
        <v>250000</v>
      </c>
      <c r="G36" s="26">
        <f>'Trafic FP'!G36</f>
        <v>250000</v>
      </c>
      <c r="H36" s="26">
        <f>'Trafic FP'!H36</f>
        <v>250000</v>
      </c>
      <c r="I36" s="31">
        <f t="shared" si="23"/>
        <v>300000</v>
      </c>
      <c r="J36" s="31">
        <f t="shared" si="20"/>
        <v>300000</v>
      </c>
      <c r="K36" s="31">
        <f t="shared" si="21"/>
        <v>300000</v>
      </c>
      <c r="L36" s="31">
        <f t="shared" si="24"/>
        <v>200000</v>
      </c>
      <c r="M36" s="31">
        <f t="shared" si="25"/>
        <v>200000</v>
      </c>
      <c r="N36" s="31">
        <f t="shared" si="25"/>
        <v>200000</v>
      </c>
      <c r="O36" s="31">
        <f t="shared" si="25"/>
        <v>200000</v>
      </c>
      <c r="P36" s="31">
        <f t="shared" si="25"/>
        <v>200000</v>
      </c>
      <c r="Q36" s="31">
        <f t="shared" si="25"/>
        <v>200000</v>
      </c>
      <c r="R36" s="31">
        <f t="shared" si="25"/>
        <v>200000</v>
      </c>
      <c r="S36" s="31">
        <f t="shared" si="25"/>
        <v>200000</v>
      </c>
      <c r="T36" s="31">
        <f t="shared" si="25"/>
        <v>200000</v>
      </c>
      <c r="U36" s="31">
        <f t="shared" si="25"/>
        <v>200000</v>
      </c>
      <c r="V36" s="31">
        <f t="shared" si="25"/>
        <v>200000</v>
      </c>
      <c r="W36" s="31">
        <f t="shared" si="25"/>
        <v>200000</v>
      </c>
      <c r="X36" s="31">
        <f t="shared" si="25"/>
        <v>200000</v>
      </c>
      <c r="Y36" s="31">
        <f t="shared" si="25"/>
        <v>200000</v>
      </c>
      <c r="Z36" s="31">
        <f t="shared" si="25"/>
        <v>200000</v>
      </c>
      <c r="AA36" s="31">
        <f t="shared" si="25"/>
        <v>200000</v>
      </c>
      <c r="AB36" s="31">
        <f t="shared" si="25"/>
        <v>200000</v>
      </c>
      <c r="AC36" s="31">
        <f t="shared" si="25"/>
        <v>200000</v>
      </c>
      <c r="AD36" s="31">
        <f t="shared" si="25"/>
        <v>200000</v>
      </c>
      <c r="AE36" s="31">
        <f t="shared" si="25"/>
        <v>200000</v>
      </c>
      <c r="AF36" s="31">
        <f t="shared" si="25"/>
        <v>200000</v>
      </c>
    </row>
    <row r="37" spans="1:32" ht="13" x14ac:dyDescent="0.3">
      <c r="A37" s="5"/>
    </row>
    <row r="38" spans="1:32" ht="13" x14ac:dyDescent="0.3">
      <c r="A38" s="5" t="s">
        <v>102</v>
      </c>
    </row>
    <row r="39" spans="1:32" ht="13" x14ac:dyDescent="0.3">
      <c r="A39" s="24" t="str">
        <f>'Costuri O&amp;M FP'!A42</f>
        <v>Categorie marfa 1</v>
      </c>
      <c r="B39" s="3" t="s">
        <v>4</v>
      </c>
      <c r="C39" s="26">
        <f>'Trafic FP'!C39</f>
        <v>100000</v>
      </c>
      <c r="D39" s="26">
        <f>'Trafic FP'!D39</f>
        <v>70000</v>
      </c>
      <c r="E39" s="26">
        <f>'Trafic FP'!E39</f>
        <v>100000</v>
      </c>
      <c r="F39" s="26">
        <f>'Trafic FP'!F39</f>
        <v>100000</v>
      </c>
      <c r="G39" s="26">
        <f>'Trafic FP'!G39</f>
        <v>100000</v>
      </c>
      <c r="H39" s="26">
        <f>'Trafic FP'!H39</f>
        <v>100000</v>
      </c>
      <c r="I39" s="31">
        <v>150000</v>
      </c>
      <c r="J39" s="31">
        <f t="shared" ref="J39:J43" si="26">I39</f>
        <v>150000</v>
      </c>
      <c r="K39" s="31">
        <f t="shared" ref="K39:K43" si="27">J39</f>
        <v>150000</v>
      </c>
      <c r="L39" s="31">
        <f>C39</f>
        <v>100000</v>
      </c>
      <c r="M39" s="31">
        <f>L39</f>
        <v>100000</v>
      </c>
      <c r="N39" s="31">
        <f t="shared" ref="N39:AF39" si="28">M39</f>
        <v>100000</v>
      </c>
      <c r="O39" s="31">
        <f t="shared" si="28"/>
        <v>100000</v>
      </c>
      <c r="P39" s="31">
        <f t="shared" si="28"/>
        <v>100000</v>
      </c>
      <c r="Q39" s="31">
        <f t="shared" si="28"/>
        <v>100000</v>
      </c>
      <c r="R39" s="31">
        <f t="shared" si="28"/>
        <v>100000</v>
      </c>
      <c r="S39" s="31">
        <f t="shared" si="28"/>
        <v>100000</v>
      </c>
      <c r="T39" s="31">
        <f t="shared" si="28"/>
        <v>100000</v>
      </c>
      <c r="U39" s="31">
        <f t="shared" si="28"/>
        <v>100000</v>
      </c>
      <c r="V39" s="31">
        <f t="shared" si="28"/>
        <v>100000</v>
      </c>
      <c r="W39" s="31">
        <f t="shared" si="28"/>
        <v>100000</v>
      </c>
      <c r="X39" s="31">
        <f t="shared" si="28"/>
        <v>100000</v>
      </c>
      <c r="Y39" s="31">
        <f t="shared" si="28"/>
        <v>100000</v>
      </c>
      <c r="Z39" s="31">
        <f t="shared" si="28"/>
        <v>100000</v>
      </c>
      <c r="AA39" s="31">
        <f t="shared" si="28"/>
        <v>100000</v>
      </c>
      <c r="AB39" s="31">
        <f t="shared" si="28"/>
        <v>100000</v>
      </c>
      <c r="AC39" s="31">
        <f t="shared" si="28"/>
        <v>100000</v>
      </c>
      <c r="AD39" s="31">
        <f t="shared" si="28"/>
        <v>100000</v>
      </c>
      <c r="AE39" s="31">
        <f t="shared" si="28"/>
        <v>100000</v>
      </c>
      <c r="AF39" s="31">
        <f t="shared" si="28"/>
        <v>100000</v>
      </c>
    </row>
    <row r="40" spans="1:32" ht="13" x14ac:dyDescent="0.3">
      <c r="A40" s="24" t="str">
        <f>'Costuri O&amp;M FP'!A43</f>
        <v>Categorie marfa 2</v>
      </c>
      <c r="B40" s="3" t="s">
        <v>4</v>
      </c>
      <c r="C40" s="26">
        <f>'Trafic FP'!C40</f>
        <v>100000</v>
      </c>
      <c r="D40" s="26">
        <f>'Trafic FP'!D40</f>
        <v>70000</v>
      </c>
      <c r="E40" s="26">
        <f>'Trafic FP'!E40</f>
        <v>100000</v>
      </c>
      <c r="F40" s="26">
        <f>'Trafic FP'!F40</f>
        <v>100000</v>
      </c>
      <c r="G40" s="26">
        <f>'Trafic FP'!G40</f>
        <v>100000</v>
      </c>
      <c r="H40" s="26">
        <f>'Trafic FP'!H40</f>
        <v>100000</v>
      </c>
      <c r="I40" s="31">
        <v>150000</v>
      </c>
      <c r="J40" s="31">
        <f t="shared" si="26"/>
        <v>150000</v>
      </c>
      <c r="K40" s="31">
        <f t="shared" si="27"/>
        <v>150000</v>
      </c>
      <c r="L40" s="31">
        <f t="shared" ref="L40:L43" si="29">C40</f>
        <v>100000</v>
      </c>
      <c r="M40" s="31">
        <f t="shared" ref="M40:AF43" si="30">L40</f>
        <v>100000</v>
      </c>
      <c r="N40" s="31">
        <f t="shared" si="30"/>
        <v>100000</v>
      </c>
      <c r="O40" s="31">
        <f t="shared" si="30"/>
        <v>100000</v>
      </c>
      <c r="P40" s="31">
        <f t="shared" si="30"/>
        <v>100000</v>
      </c>
      <c r="Q40" s="31">
        <f t="shared" si="30"/>
        <v>100000</v>
      </c>
      <c r="R40" s="31">
        <f t="shared" si="30"/>
        <v>100000</v>
      </c>
      <c r="S40" s="31">
        <f t="shared" si="30"/>
        <v>100000</v>
      </c>
      <c r="T40" s="31">
        <f t="shared" si="30"/>
        <v>100000</v>
      </c>
      <c r="U40" s="31">
        <f t="shared" si="30"/>
        <v>100000</v>
      </c>
      <c r="V40" s="31">
        <f t="shared" si="30"/>
        <v>100000</v>
      </c>
      <c r="W40" s="31">
        <f t="shared" si="30"/>
        <v>100000</v>
      </c>
      <c r="X40" s="31">
        <f t="shared" si="30"/>
        <v>100000</v>
      </c>
      <c r="Y40" s="31">
        <f t="shared" si="30"/>
        <v>100000</v>
      </c>
      <c r="Z40" s="31">
        <f t="shared" si="30"/>
        <v>100000</v>
      </c>
      <c r="AA40" s="31">
        <f t="shared" si="30"/>
        <v>100000</v>
      </c>
      <c r="AB40" s="31">
        <f t="shared" si="30"/>
        <v>100000</v>
      </c>
      <c r="AC40" s="31">
        <f t="shared" si="30"/>
        <v>100000</v>
      </c>
      <c r="AD40" s="31">
        <f t="shared" si="30"/>
        <v>100000</v>
      </c>
      <c r="AE40" s="31">
        <f t="shared" si="30"/>
        <v>100000</v>
      </c>
      <c r="AF40" s="31">
        <f t="shared" si="30"/>
        <v>100000</v>
      </c>
    </row>
    <row r="41" spans="1:32" ht="13" x14ac:dyDescent="0.3">
      <c r="A41" s="24" t="str">
        <f>'Costuri O&amp;M FP'!A44</f>
        <v>Categorie marfa 3</v>
      </c>
      <c r="B41" s="3" t="s">
        <v>4</v>
      </c>
      <c r="C41" s="26">
        <f>'Trafic FP'!C41</f>
        <v>100000</v>
      </c>
      <c r="D41" s="26">
        <f>'Trafic FP'!D41</f>
        <v>70000</v>
      </c>
      <c r="E41" s="26">
        <f>'Trafic FP'!E41</f>
        <v>100000</v>
      </c>
      <c r="F41" s="26">
        <f>'Trafic FP'!F41</f>
        <v>100000</v>
      </c>
      <c r="G41" s="26">
        <f>'Trafic FP'!G41</f>
        <v>100000</v>
      </c>
      <c r="H41" s="26">
        <f>'Trafic FP'!H41</f>
        <v>100000</v>
      </c>
      <c r="I41" s="31">
        <v>150000</v>
      </c>
      <c r="J41" s="31">
        <f t="shared" si="26"/>
        <v>150000</v>
      </c>
      <c r="K41" s="31">
        <f t="shared" si="27"/>
        <v>150000</v>
      </c>
      <c r="L41" s="31">
        <f t="shared" si="29"/>
        <v>100000</v>
      </c>
      <c r="M41" s="31">
        <f t="shared" si="30"/>
        <v>100000</v>
      </c>
      <c r="N41" s="31">
        <f t="shared" si="30"/>
        <v>100000</v>
      </c>
      <c r="O41" s="31">
        <f t="shared" si="30"/>
        <v>100000</v>
      </c>
      <c r="P41" s="31">
        <f t="shared" si="30"/>
        <v>100000</v>
      </c>
      <c r="Q41" s="31">
        <f t="shared" si="30"/>
        <v>100000</v>
      </c>
      <c r="R41" s="31">
        <f t="shared" si="30"/>
        <v>100000</v>
      </c>
      <c r="S41" s="31">
        <f t="shared" si="30"/>
        <v>100000</v>
      </c>
      <c r="T41" s="31">
        <f t="shared" si="30"/>
        <v>100000</v>
      </c>
      <c r="U41" s="31">
        <f t="shared" si="30"/>
        <v>100000</v>
      </c>
      <c r="V41" s="31">
        <f t="shared" si="30"/>
        <v>100000</v>
      </c>
      <c r="W41" s="31">
        <f t="shared" si="30"/>
        <v>100000</v>
      </c>
      <c r="X41" s="31">
        <f t="shared" si="30"/>
        <v>100000</v>
      </c>
      <c r="Y41" s="31">
        <f t="shared" si="30"/>
        <v>100000</v>
      </c>
      <c r="Z41" s="31">
        <f t="shared" si="30"/>
        <v>100000</v>
      </c>
      <c r="AA41" s="31">
        <f t="shared" si="30"/>
        <v>100000</v>
      </c>
      <c r="AB41" s="31">
        <f t="shared" si="30"/>
        <v>100000</v>
      </c>
      <c r="AC41" s="31">
        <f t="shared" si="30"/>
        <v>100000</v>
      </c>
      <c r="AD41" s="31">
        <f t="shared" si="30"/>
        <v>100000</v>
      </c>
      <c r="AE41" s="31">
        <f t="shared" si="30"/>
        <v>100000</v>
      </c>
      <c r="AF41" s="31">
        <f t="shared" si="30"/>
        <v>100000</v>
      </c>
    </row>
    <row r="42" spans="1:32" ht="13" x14ac:dyDescent="0.3">
      <c r="A42" s="24" t="str">
        <f>'Costuri O&amp;M FP'!A45</f>
        <v>Categorie marfa 4</v>
      </c>
      <c r="B42" s="3" t="s">
        <v>4</v>
      </c>
      <c r="C42" s="26">
        <f>'Trafic FP'!C42</f>
        <v>100000</v>
      </c>
      <c r="D42" s="26">
        <f>'Trafic FP'!D42</f>
        <v>70000</v>
      </c>
      <c r="E42" s="26">
        <f>'Trafic FP'!E42</f>
        <v>100000</v>
      </c>
      <c r="F42" s="26">
        <f>'Trafic FP'!F42</f>
        <v>100000</v>
      </c>
      <c r="G42" s="26">
        <f>'Trafic FP'!G42</f>
        <v>100000</v>
      </c>
      <c r="H42" s="26">
        <f>'Trafic FP'!H42</f>
        <v>100000</v>
      </c>
      <c r="I42" s="31">
        <v>150000</v>
      </c>
      <c r="J42" s="31">
        <f t="shared" si="26"/>
        <v>150000</v>
      </c>
      <c r="K42" s="31">
        <f t="shared" si="27"/>
        <v>150000</v>
      </c>
      <c r="L42" s="31">
        <f t="shared" si="29"/>
        <v>100000</v>
      </c>
      <c r="M42" s="31">
        <f t="shared" si="30"/>
        <v>100000</v>
      </c>
      <c r="N42" s="31">
        <f t="shared" si="30"/>
        <v>100000</v>
      </c>
      <c r="O42" s="31">
        <f t="shared" si="30"/>
        <v>100000</v>
      </c>
      <c r="P42" s="31">
        <f t="shared" si="30"/>
        <v>100000</v>
      </c>
      <c r="Q42" s="31">
        <f t="shared" si="30"/>
        <v>100000</v>
      </c>
      <c r="R42" s="31">
        <f t="shared" si="30"/>
        <v>100000</v>
      </c>
      <c r="S42" s="31">
        <f t="shared" si="30"/>
        <v>100000</v>
      </c>
      <c r="T42" s="31">
        <f t="shared" si="30"/>
        <v>100000</v>
      </c>
      <c r="U42" s="31">
        <f t="shared" si="30"/>
        <v>100000</v>
      </c>
      <c r="V42" s="31">
        <f t="shared" si="30"/>
        <v>100000</v>
      </c>
      <c r="W42" s="31">
        <f t="shared" si="30"/>
        <v>100000</v>
      </c>
      <c r="X42" s="31">
        <f t="shared" si="30"/>
        <v>100000</v>
      </c>
      <c r="Y42" s="31">
        <f t="shared" si="30"/>
        <v>100000</v>
      </c>
      <c r="Z42" s="31">
        <f t="shared" si="30"/>
        <v>100000</v>
      </c>
      <c r="AA42" s="31">
        <f t="shared" si="30"/>
        <v>100000</v>
      </c>
      <c r="AB42" s="31">
        <f t="shared" si="30"/>
        <v>100000</v>
      </c>
      <c r="AC42" s="31">
        <f t="shared" si="30"/>
        <v>100000</v>
      </c>
      <c r="AD42" s="31">
        <f t="shared" si="30"/>
        <v>100000</v>
      </c>
      <c r="AE42" s="31">
        <f t="shared" si="30"/>
        <v>100000</v>
      </c>
      <c r="AF42" s="31">
        <f t="shared" si="30"/>
        <v>100000</v>
      </c>
    </row>
    <row r="43" spans="1:32" ht="13" x14ac:dyDescent="0.3">
      <c r="A43" s="24" t="str">
        <f>'Costuri O&amp;M FP'!A46</f>
        <v>Categorie marfa 5</v>
      </c>
      <c r="B43" s="3" t="s">
        <v>4</v>
      </c>
      <c r="C43" s="26">
        <f>'Trafic FP'!C43</f>
        <v>100000</v>
      </c>
      <c r="D43" s="26">
        <f>'Trafic FP'!D43</f>
        <v>70000</v>
      </c>
      <c r="E43" s="26">
        <f>'Trafic FP'!E43</f>
        <v>100000</v>
      </c>
      <c r="F43" s="26">
        <f>'Trafic FP'!F43</f>
        <v>100000</v>
      </c>
      <c r="G43" s="26">
        <f>'Trafic FP'!G43</f>
        <v>100000</v>
      </c>
      <c r="H43" s="26">
        <f>'Trafic FP'!H43</f>
        <v>100000</v>
      </c>
      <c r="I43" s="31">
        <v>150000</v>
      </c>
      <c r="J43" s="31">
        <f t="shared" si="26"/>
        <v>150000</v>
      </c>
      <c r="K43" s="31">
        <f t="shared" si="27"/>
        <v>150000</v>
      </c>
      <c r="L43" s="31">
        <f t="shared" si="29"/>
        <v>100000</v>
      </c>
      <c r="M43" s="31">
        <f t="shared" si="30"/>
        <v>100000</v>
      </c>
      <c r="N43" s="31">
        <f t="shared" si="30"/>
        <v>100000</v>
      </c>
      <c r="O43" s="31">
        <f t="shared" si="30"/>
        <v>100000</v>
      </c>
      <c r="P43" s="31">
        <f t="shared" si="30"/>
        <v>100000</v>
      </c>
      <c r="Q43" s="31">
        <f t="shared" si="30"/>
        <v>100000</v>
      </c>
      <c r="R43" s="31">
        <f t="shared" si="30"/>
        <v>100000</v>
      </c>
      <c r="S43" s="31">
        <f t="shared" si="30"/>
        <v>100000</v>
      </c>
      <c r="T43" s="31">
        <f t="shared" si="30"/>
        <v>100000</v>
      </c>
      <c r="U43" s="31">
        <f t="shared" si="30"/>
        <v>100000</v>
      </c>
      <c r="V43" s="31">
        <f t="shared" si="30"/>
        <v>100000</v>
      </c>
      <c r="W43" s="31">
        <f t="shared" si="30"/>
        <v>100000</v>
      </c>
      <c r="X43" s="31">
        <f t="shared" si="30"/>
        <v>100000</v>
      </c>
      <c r="Y43" s="31">
        <f t="shared" si="30"/>
        <v>100000</v>
      </c>
      <c r="Z43" s="31">
        <f t="shared" si="30"/>
        <v>100000</v>
      </c>
      <c r="AA43" s="31">
        <f t="shared" si="30"/>
        <v>100000</v>
      </c>
      <c r="AB43" s="31">
        <f t="shared" si="30"/>
        <v>100000</v>
      </c>
      <c r="AC43" s="31">
        <f t="shared" si="30"/>
        <v>100000</v>
      </c>
      <c r="AD43" s="31">
        <f t="shared" si="30"/>
        <v>100000</v>
      </c>
      <c r="AE43" s="31">
        <f t="shared" si="30"/>
        <v>100000</v>
      </c>
      <c r="AF43" s="31">
        <f t="shared" si="30"/>
        <v>100000</v>
      </c>
    </row>
    <row r="44" spans="1:32" ht="13" x14ac:dyDescent="0.3">
      <c r="A44" s="5"/>
    </row>
    <row r="45" spans="1:32" ht="13" x14ac:dyDescent="0.3">
      <c r="A45" s="5" t="s">
        <v>103</v>
      </c>
    </row>
    <row r="46" spans="1:32" ht="13" x14ac:dyDescent="0.3">
      <c r="A46" s="24" t="str">
        <f>'Costuri O&amp;M FP'!A49</f>
        <v>Categorie marfa 1</v>
      </c>
      <c r="B46" s="3" t="s">
        <v>4</v>
      </c>
      <c r="C46" s="26">
        <f>'Trafic FP'!C46</f>
        <v>500000</v>
      </c>
      <c r="D46" s="26">
        <f>'Trafic FP'!D46</f>
        <v>400000</v>
      </c>
      <c r="E46" s="26">
        <f>'Trafic FP'!E46</f>
        <v>600000</v>
      </c>
      <c r="F46" s="26">
        <f>'Trafic FP'!F46</f>
        <v>600000</v>
      </c>
      <c r="G46" s="26">
        <f>'Trafic FP'!G46</f>
        <v>600000</v>
      </c>
      <c r="H46" s="26">
        <f>'Trafic FP'!H46</f>
        <v>600000</v>
      </c>
      <c r="I46" s="31">
        <v>800000</v>
      </c>
      <c r="J46" s="31">
        <f>I46</f>
        <v>800000</v>
      </c>
      <c r="K46" s="31">
        <f t="shared" ref="K46:K50" si="31">J46</f>
        <v>800000</v>
      </c>
      <c r="L46" s="39">
        <f>C46</f>
        <v>500000</v>
      </c>
      <c r="M46" s="39">
        <f>L46</f>
        <v>500000</v>
      </c>
      <c r="N46" s="39">
        <f t="shared" ref="N46:AF46" si="32">M46</f>
        <v>500000</v>
      </c>
      <c r="O46" s="39">
        <f t="shared" si="32"/>
        <v>500000</v>
      </c>
      <c r="P46" s="39">
        <f t="shared" si="32"/>
        <v>500000</v>
      </c>
      <c r="Q46" s="39">
        <f t="shared" si="32"/>
        <v>500000</v>
      </c>
      <c r="R46" s="39">
        <f t="shared" si="32"/>
        <v>500000</v>
      </c>
      <c r="S46" s="39">
        <f t="shared" si="32"/>
        <v>500000</v>
      </c>
      <c r="T46" s="39">
        <f t="shared" si="32"/>
        <v>500000</v>
      </c>
      <c r="U46" s="39">
        <f t="shared" si="32"/>
        <v>500000</v>
      </c>
      <c r="V46" s="39">
        <f t="shared" si="32"/>
        <v>500000</v>
      </c>
      <c r="W46" s="39">
        <f t="shared" si="32"/>
        <v>500000</v>
      </c>
      <c r="X46" s="39">
        <f t="shared" si="32"/>
        <v>500000</v>
      </c>
      <c r="Y46" s="39">
        <f t="shared" si="32"/>
        <v>500000</v>
      </c>
      <c r="Z46" s="39">
        <f t="shared" si="32"/>
        <v>500000</v>
      </c>
      <c r="AA46" s="39">
        <f t="shared" si="32"/>
        <v>500000</v>
      </c>
      <c r="AB46" s="39">
        <f t="shared" si="32"/>
        <v>500000</v>
      </c>
      <c r="AC46" s="39">
        <f t="shared" si="32"/>
        <v>500000</v>
      </c>
      <c r="AD46" s="39">
        <f t="shared" si="32"/>
        <v>500000</v>
      </c>
      <c r="AE46" s="39">
        <f t="shared" si="32"/>
        <v>500000</v>
      </c>
      <c r="AF46" s="39">
        <f t="shared" si="32"/>
        <v>500000</v>
      </c>
    </row>
    <row r="47" spans="1:32" ht="13" x14ac:dyDescent="0.3">
      <c r="A47" s="24" t="str">
        <f>'Costuri O&amp;M FP'!A50</f>
        <v>Categorie marfa 2</v>
      </c>
      <c r="B47" s="3" t="s">
        <v>4</v>
      </c>
      <c r="C47" s="26">
        <f>'Trafic FP'!C47</f>
        <v>500000</v>
      </c>
      <c r="D47" s="26">
        <f>'Trafic FP'!D47</f>
        <v>400000</v>
      </c>
      <c r="E47" s="26">
        <f>'Trafic FP'!E47</f>
        <v>600000</v>
      </c>
      <c r="F47" s="26">
        <f>'Trafic FP'!F47</f>
        <v>600000</v>
      </c>
      <c r="G47" s="26">
        <f>'Trafic FP'!G47</f>
        <v>600000</v>
      </c>
      <c r="H47" s="26">
        <f>'Trafic FP'!H47</f>
        <v>600000</v>
      </c>
      <c r="I47" s="31">
        <v>800000</v>
      </c>
      <c r="J47" s="31">
        <f t="shared" ref="J47:J50" si="33">I47</f>
        <v>800000</v>
      </c>
      <c r="K47" s="31">
        <f t="shared" si="31"/>
        <v>800000</v>
      </c>
      <c r="L47" s="39">
        <f t="shared" ref="L47:L50" si="34">C47</f>
        <v>500000</v>
      </c>
      <c r="M47" s="39">
        <f t="shared" ref="M47:AF50" si="35">L47</f>
        <v>500000</v>
      </c>
      <c r="N47" s="39">
        <f t="shared" si="35"/>
        <v>500000</v>
      </c>
      <c r="O47" s="39">
        <f t="shared" si="35"/>
        <v>500000</v>
      </c>
      <c r="P47" s="39">
        <f t="shared" si="35"/>
        <v>500000</v>
      </c>
      <c r="Q47" s="39">
        <f t="shared" si="35"/>
        <v>500000</v>
      </c>
      <c r="R47" s="39">
        <f t="shared" si="35"/>
        <v>500000</v>
      </c>
      <c r="S47" s="39">
        <f t="shared" si="35"/>
        <v>500000</v>
      </c>
      <c r="T47" s="39">
        <f t="shared" si="35"/>
        <v>500000</v>
      </c>
      <c r="U47" s="39">
        <f t="shared" si="35"/>
        <v>500000</v>
      </c>
      <c r="V47" s="39">
        <f t="shared" si="35"/>
        <v>500000</v>
      </c>
      <c r="W47" s="39">
        <f t="shared" si="35"/>
        <v>500000</v>
      </c>
      <c r="X47" s="39">
        <f t="shared" si="35"/>
        <v>500000</v>
      </c>
      <c r="Y47" s="39">
        <f t="shared" si="35"/>
        <v>500000</v>
      </c>
      <c r="Z47" s="39">
        <f t="shared" si="35"/>
        <v>500000</v>
      </c>
      <c r="AA47" s="39">
        <f t="shared" si="35"/>
        <v>500000</v>
      </c>
      <c r="AB47" s="39">
        <f t="shared" si="35"/>
        <v>500000</v>
      </c>
      <c r="AC47" s="39">
        <f t="shared" si="35"/>
        <v>500000</v>
      </c>
      <c r="AD47" s="39">
        <f t="shared" si="35"/>
        <v>500000</v>
      </c>
      <c r="AE47" s="39">
        <f t="shared" si="35"/>
        <v>500000</v>
      </c>
      <c r="AF47" s="39">
        <f t="shared" si="35"/>
        <v>500000</v>
      </c>
    </row>
    <row r="48" spans="1:32" ht="13" x14ac:dyDescent="0.3">
      <c r="A48" s="24" t="str">
        <f>'Costuri O&amp;M FP'!A51</f>
        <v>Categorie marfa 3</v>
      </c>
      <c r="B48" s="3" t="s">
        <v>4</v>
      </c>
      <c r="C48" s="26">
        <f>'Trafic FP'!C48</f>
        <v>500000</v>
      </c>
      <c r="D48" s="26">
        <f>'Trafic FP'!D48</f>
        <v>400000</v>
      </c>
      <c r="E48" s="26">
        <f>'Trafic FP'!E48</f>
        <v>600000</v>
      </c>
      <c r="F48" s="26">
        <f>'Trafic FP'!F48</f>
        <v>600000</v>
      </c>
      <c r="G48" s="26">
        <f>'Trafic FP'!G48</f>
        <v>600000</v>
      </c>
      <c r="H48" s="26">
        <f>'Trafic FP'!H48</f>
        <v>600000</v>
      </c>
      <c r="I48" s="31">
        <v>800000</v>
      </c>
      <c r="J48" s="31">
        <f t="shared" si="33"/>
        <v>800000</v>
      </c>
      <c r="K48" s="31">
        <f t="shared" si="31"/>
        <v>800000</v>
      </c>
      <c r="L48" s="39">
        <f t="shared" si="34"/>
        <v>500000</v>
      </c>
      <c r="M48" s="39">
        <f t="shared" si="35"/>
        <v>500000</v>
      </c>
      <c r="N48" s="39">
        <f t="shared" si="35"/>
        <v>500000</v>
      </c>
      <c r="O48" s="39">
        <f t="shared" si="35"/>
        <v>500000</v>
      </c>
      <c r="P48" s="39">
        <f t="shared" si="35"/>
        <v>500000</v>
      </c>
      <c r="Q48" s="39">
        <f t="shared" si="35"/>
        <v>500000</v>
      </c>
      <c r="R48" s="39">
        <f t="shared" si="35"/>
        <v>500000</v>
      </c>
      <c r="S48" s="39">
        <f t="shared" si="35"/>
        <v>500000</v>
      </c>
      <c r="T48" s="39">
        <f t="shared" si="35"/>
        <v>500000</v>
      </c>
      <c r="U48" s="39">
        <f t="shared" si="35"/>
        <v>500000</v>
      </c>
      <c r="V48" s="39">
        <f t="shared" si="35"/>
        <v>500000</v>
      </c>
      <c r="W48" s="39">
        <f t="shared" si="35"/>
        <v>500000</v>
      </c>
      <c r="X48" s="39">
        <f t="shared" si="35"/>
        <v>500000</v>
      </c>
      <c r="Y48" s="39">
        <f t="shared" si="35"/>
        <v>500000</v>
      </c>
      <c r="Z48" s="39">
        <f t="shared" si="35"/>
        <v>500000</v>
      </c>
      <c r="AA48" s="39">
        <f t="shared" si="35"/>
        <v>500000</v>
      </c>
      <c r="AB48" s="39">
        <f t="shared" si="35"/>
        <v>500000</v>
      </c>
      <c r="AC48" s="39">
        <f t="shared" si="35"/>
        <v>500000</v>
      </c>
      <c r="AD48" s="39">
        <f t="shared" si="35"/>
        <v>500000</v>
      </c>
      <c r="AE48" s="39">
        <f t="shared" si="35"/>
        <v>500000</v>
      </c>
      <c r="AF48" s="39">
        <f t="shared" si="35"/>
        <v>500000</v>
      </c>
    </row>
    <row r="49" spans="1:32" ht="13" x14ac:dyDescent="0.3">
      <c r="A49" s="24" t="str">
        <f>'Costuri O&amp;M FP'!A52</f>
        <v>Categorie marfa 4</v>
      </c>
      <c r="B49" s="3" t="s">
        <v>4</v>
      </c>
      <c r="C49" s="26">
        <f>'Trafic FP'!C49</f>
        <v>500000</v>
      </c>
      <c r="D49" s="26">
        <f>'Trafic FP'!D49</f>
        <v>400000</v>
      </c>
      <c r="E49" s="26">
        <f>'Trafic FP'!E49</f>
        <v>600000</v>
      </c>
      <c r="F49" s="26">
        <f>'Trafic FP'!F49</f>
        <v>600000</v>
      </c>
      <c r="G49" s="26">
        <f>'Trafic FP'!G49</f>
        <v>600000</v>
      </c>
      <c r="H49" s="26">
        <f>'Trafic FP'!H49</f>
        <v>600000</v>
      </c>
      <c r="I49" s="31">
        <v>800000</v>
      </c>
      <c r="J49" s="31">
        <f t="shared" si="33"/>
        <v>800000</v>
      </c>
      <c r="K49" s="31">
        <f t="shared" si="31"/>
        <v>800000</v>
      </c>
      <c r="L49" s="39">
        <f t="shared" si="34"/>
        <v>500000</v>
      </c>
      <c r="M49" s="39">
        <f t="shared" si="35"/>
        <v>500000</v>
      </c>
      <c r="N49" s="39">
        <f t="shared" si="35"/>
        <v>500000</v>
      </c>
      <c r="O49" s="39">
        <f t="shared" si="35"/>
        <v>500000</v>
      </c>
      <c r="P49" s="39">
        <f t="shared" si="35"/>
        <v>500000</v>
      </c>
      <c r="Q49" s="39">
        <f t="shared" si="35"/>
        <v>500000</v>
      </c>
      <c r="R49" s="39">
        <f t="shared" si="35"/>
        <v>500000</v>
      </c>
      <c r="S49" s="39">
        <f t="shared" si="35"/>
        <v>500000</v>
      </c>
      <c r="T49" s="39">
        <f t="shared" si="35"/>
        <v>500000</v>
      </c>
      <c r="U49" s="39">
        <f t="shared" si="35"/>
        <v>500000</v>
      </c>
      <c r="V49" s="39">
        <f t="shared" si="35"/>
        <v>500000</v>
      </c>
      <c r="W49" s="39">
        <f t="shared" si="35"/>
        <v>500000</v>
      </c>
      <c r="X49" s="39">
        <f t="shared" si="35"/>
        <v>500000</v>
      </c>
      <c r="Y49" s="39">
        <f t="shared" si="35"/>
        <v>500000</v>
      </c>
      <c r="Z49" s="39">
        <f t="shared" si="35"/>
        <v>500000</v>
      </c>
      <c r="AA49" s="39">
        <f t="shared" si="35"/>
        <v>500000</v>
      </c>
      <c r="AB49" s="39">
        <f t="shared" si="35"/>
        <v>500000</v>
      </c>
      <c r="AC49" s="39">
        <f t="shared" si="35"/>
        <v>500000</v>
      </c>
      <c r="AD49" s="39">
        <f t="shared" si="35"/>
        <v>500000</v>
      </c>
      <c r="AE49" s="39">
        <f t="shared" si="35"/>
        <v>500000</v>
      </c>
      <c r="AF49" s="39">
        <f t="shared" si="35"/>
        <v>500000</v>
      </c>
    </row>
    <row r="50" spans="1:32" ht="13" x14ac:dyDescent="0.3">
      <c r="A50" s="24" t="str">
        <f>'Costuri O&amp;M FP'!A53</f>
        <v>Categorie marfa 5</v>
      </c>
      <c r="B50" s="3" t="s">
        <v>4</v>
      </c>
      <c r="C50" s="26">
        <f>'Trafic FP'!C50</f>
        <v>500000</v>
      </c>
      <c r="D50" s="26">
        <f>'Trafic FP'!D50</f>
        <v>400000</v>
      </c>
      <c r="E50" s="26">
        <f>'Trafic FP'!E50</f>
        <v>600000</v>
      </c>
      <c r="F50" s="26">
        <f>'Trafic FP'!F50</f>
        <v>600000</v>
      </c>
      <c r="G50" s="26">
        <f>'Trafic FP'!G50</f>
        <v>600000</v>
      </c>
      <c r="H50" s="26">
        <f>'Trafic FP'!H50</f>
        <v>600000</v>
      </c>
      <c r="I50" s="31">
        <v>800000</v>
      </c>
      <c r="J50" s="31">
        <f t="shared" si="33"/>
        <v>800000</v>
      </c>
      <c r="K50" s="31">
        <f t="shared" si="31"/>
        <v>800000</v>
      </c>
      <c r="L50" s="39">
        <f t="shared" si="34"/>
        <v>500000</v>
      </c>
      <c r="M50" s="39">
        <f t="shared" si="35"/>
        <v>500000</v>
      </c>
      <c r="N50" s="39">
        <f t="shared" si="35"/>
        <v>500000</v>
      </c>
      <c r="O50" s="39">
        <f t="shared" si="35"/>
        <v>500000</v>
      </c>
      <c r="P50" s="39">
        <f t="shared" si="35"/>
        <v>500000</v>
      </c>
      <c r="Q50" s="39">
        <f t="shared" si="35"/>
        <v>500000</v>
      </c>
      <c r="R50" s="39">
        <f t="shared" si="35"/>
        <v>500000</v>
      </c>
      <c r="S50" s="39">
        <f t="shared" si="35"/>
        <v>500000</v>
      </c>
      <c r="T50" s="39">
        <f t="shared" si="35"/>
        <v>500000</v>
      </c>
      <c r="U50" s="39">
        <f t="shared" si="35"/>
        <v>500000</v>
      </c>
      <c r="V50" s="39">
        <f t="shared" si="35"/>
        <v>500000</v>
      </c>
      <c r="W50" s="39">
        <f t="shared" si="35"/>
        <v>500000</v>
      </c>
      <c r="X50" s="39">
        <f t="shared" si="35"/>
        <v>500000</v>
      </c>
      <c r="Y50" s="39">
        <f t="shared" si="35"/>
        <v>500000</v>
      </c>
      <c r="Z50" s="39">
        <f t="shared" si="35"/>
        <v>500000</v>
      </c>
      <c r="AA50" s="39">
        <f t="shared" si="35"/>
        <v>500000</v>
      </c>
      <c r="AB50" s="39">
        <f t="shared" si="35"/>
        <v>500000</v>
      </c>
      <c r="AC50" s="39">
        <f t="shared" si="35"/>
        <v>500000</v>
      </c>
      <c r="AD50" s="39">
        <f t="shared" si="35"/>
        <v>500000</v>
      </c>
      <c r="AE50" s="39">
        <f t="shared" si="35"/>
        <v>500000</v>
      </c>
      <c r="AF50" s="39">
        <f t="shared" si="35"/>
        <v>500000</v>
      </c>
    </row>
    <row r="51" spans="1:32" ht="13" x14ac:dyDescent="0.3">
      <c r="A51" s="5"/>
    </row>
    <row r="52" spans="1:32" ht="13" x14ac:dyDescent="0.3">
      <c r="A52" s="2" t="s">
        <v>104</v>
      </c>
    </row>
    <row r="53" spans="1:32" ht="13" x14ac:dyDescent="0.3">
      <c r="A53" s="24" t="str">
        <f>'Costuri O&amp;M FP'!A56</f>
        <v>Categorie marfa 1</v>
      </c>
      <c r="B53" s="3" t="s">
        <v>4</v>
      </c>
      <c r="C53" s="26">
        <f>'Trafic FP'!C53</f>
        <v>500000</v>
      </c>
      <c r="D53" s="26">
        <f>'Trafic FP'!D53</f>
        <v>400000</v>
      </c>
      <c r="E53" s="26">
        <f>'Trafic FP'!E53</f>
        <v>600000</v>
      </c>
      <c r="F53" s="26">
        <f>'Trafic FP'!F53</f>
        <v>600000</v>
      </c>
      <c r="G53" s="26">
        <f>'Trafic FP'!G53</f>
        <v>600000</v>
      </c>
      <c r="H53" s="26">
        <f>'Trafic FP'!H53</f>
        <v>600000</v>
      </c>
      <c r="I53" s="39">
        <v>700000</v>
      </c>
      <c r="J53" s="39">
        <f t="shared" ref="J53:K57" si="36">I53</f>
        <v>700000</v>
      </c>
      <c r="K53" s="39">
        <f t="shared" si="36"/>
        <v>700000</v>
      </c>
      <c r="L53" s="39">
        <f>C53</f>
        <v>500000</v>
      </c>
      <c r="M53" s="39">
        <f>L53</f>
        <v>500000</v>
      </c>
      <c r="N53" s="39">
        <f t="shared" ref="N53:AC57" si="37">M53</f>
        <v>500000</v>
      </c>
      <c r="O53" s="39">
        <f t="shared" si="37"/>
        <v>500000</v>
      </c>
      <c r="P53" s="39">
        <f t="shared" si="37"/>
        <v>500000</v>
      </c>
      <c r="Q53" s="39">
        <f t="shared" si="37"/>
        <v>500000</v>
      </c>
      <c r="R53" s="39">
        <f t="shared" si="37"/>
        <v>500000</v>
      </c>
      <c r="S53" s="39">
        <f t="shared" si="37"/>
        <v>500000</v>
      </c>
      <c r="T53" s="39">
        <f t="shared" si="37"/>
        <v>500000</v>
      </c>
      <c r="U53" s="39">
        <f t="shared" si="37"/>
        <v>500000</v>
      </c>
      <c r="V53" s="39">
        <f t="shared" si="37"/>
        <v>500000</v>
      </c>
      <c r="W53" s="39">
        <f t="shared" si="37"/>
        <v>500000</v>
      </c>
      <c r="X53" s="39">
        <f t="shared" si="37"/>
        <v>500000</v>
      </c>
      <c r="Y53" s="39">
        <f t="shared" si="37"/>
        <v>500000</v>
      </c>
      <c r="Z53" s="39">
        <f t="shared" si="37"/>
        <v>500000</v>
      </c>
      <c r="AA53" s="39">
        <f t="shared" si="37"/>
        <v>500000</v>
      </c>
      <c r="AB53" s="39">
        <f t="shared" si="37"/>
        <v>500000</v>
      </c>
      <c r="AC53" s="39">
        <f t="shared" si="37"/>
        <v>500000</v>
      </c>
      <c r="AD53" s="39">
        <f t="shared" ref="AD53:AF57" si="38">AC53</f>
        <v>500000</v>
      </c>
      <c r="AE53" s="39">
        <f t="shared" si="38"/>
        <v>500000</v>
      </c>
      <c r="AF53" s="39">
        <f t="shared" si="38"/>
        <v>500000</v>
      </c>
    </row>
    <row r="54" spans="1:32" ht="13" x14ac:dyDescent="0.3">
      <c r="A54" s="24" t="str">
        <f>'Costuri O&amp;M FP'!A57</f>
        <v>Categorie marfa 2</v>
      </c>
      <c r="B54" s="3" t="s">
        <v>4</v>
      </c>
      <c r="C54" s="26">
        <f>'Trafic FP'!C54</f>
        <v>500000</v>
      </c>
      <c r="D54" s="26">
        <f>'Trafic FP'!D54</f>
        <v>400000</v>
      </c>
      <c r="E54" s="26">
        <f>'Trafic FP'!E54</f>
        <v>600000</v>
      </c>
      <c r="F54" s="26">
        <f>'Trafic FP'!F54</f>
        <v>600000</v>
      </c>
      <c r="G54" s="26">
        <f>'Trafic FP'!G54</f>
        <v>600000</v>
      </c>
      <c r="H54" s="26">
        <f>'Trafic FP'!H54</f>
        <v>600000</v>
      </c>
      <c r="I54" s="39">
        <v>700000</v>
      </c>
      <c r="J54" s="39">
        <f t="shared" si="36"/>
        <v>700000</v>
      </c>
      <c r="K54" s="39">
        <f t="shared" si="36"/>
        <v>700000</v>
      </c>
      <c r="L54" s="39">
        <f t="shared" ref="L54:L57" si="39">C54</f>
        <v>500000</v>
      </c>
      <c r="M54" s="39">
        <f t="shared" ref="M54:M57" si="40">L54</f>
        <v>500000</v>
      </c>
      <c r="N54" s="39">
        <f t="shared" si="37"/>
        <v>500000</v>
      </c>
      <c r="O54" s="39">
        <f t="shared" si="37"/>
        <v>500000</v>
      </c>
      <c r="P54" s="39">
        <f t="shared" si="37"/>
        <v>500000</v>
      </c>
      <c r="Q54" s="39">
        <f t="shared" si="37"/>
        <v>500000</v>
      </c>
      <c r="R54" s="39">
        <f t="shared" si="37"/>
        <v>500000</v>
      </c>
      <c r="S54" s="39">
        <f t="shared" si="37"/>
        <v>500000</v>
      </c>
      <c r="T54" s="39">
        <f t="shared" si="37"/>
        <v>500000</v>
      </c>
      <c r="U54" s="39">
        <f t="shared" si="37"/>
        <v>500000</v>
      </c>
      <c r="V54" s="39">
        <f t="shared" si="37"/>
        <v>500000</v>
      </c>
      <c r="W54" s="39">
        <f t="shared" si="37"/>
        <v>500000</v>
      </c>
      <c r="X54" s="39">
        <f t="shared" si="37"/>
        <v>500000</v>
      </c>
      <c r="Y54" s="39">
        <f t="shared" si="37"/>
        <v>500000</v>
      </c>
      <c r="Z54" s="39">
        <f t="shared" si="37"/>
        <v>500000</v>
      </c>
      <c r="AA54" s="39">
        <f t="shared" si="37"/>
        <v>500000</v>
      </c>
      <c r="AB54" s="39">
        <f t="shared" si="37"/>
        <v>500000</v>
      </c>
      <c r="AC54" s="39">
        <f t="shared" si="37"/>
        <v>500000</v>
      </c>
      <c r="AD54" s="39">
        <f t="shared" si="38"/>
        <v>500000</v>
      </c>
      <c r="AE54" s="39">
        <f t="shared" si="38"/>
        <v>500000</v>
      </c>
      <c r="AF54" s="39">
        <f t="shared" si="38"/>
        <v>500000</v>
      </c>
    </row>
    <row r="55" spans="1:32" ht="13" x14ac:dyDescent="0.3">
      <c r="A55" s="24" t="str">
        <f>'Costuri O&amp;M FP'!A58</f>
        <v>Categorie marfa 3</v>
      </c>
      <c r="B55" s="3" t="s">
        <v>4</v>
      </c>
      <c r="C55" s="26">
        <f>'Trafic FP'!C55</f>
        <v>500000</v>
      </c>
      <c r="D55" s="26">
        <f>'Trafic FP'!D55</f>
        <v>400000</v>
      </c>
      <c r="E55" s="26">
        <f>'Trafic FP'!E55</f>
        <v>600000</v>
      </c>
      <c r="F55" s="26">
        <f>'Trafic FP'!F55</f>
        <v>600000</v>
      </c>
      <c r="G55" s="26">
        <f>'Trafic FP'!G55</f>
        <v>600000</v>
      </c>
      <c r="H55" s="26">
        <f>'Trafic FP'!H55</f>
        <v>600000</v>
      </c>
      <c r="I55" s="39">
        <v>700000</v>
      </c>
      <c r="J55" s="39">
        <f t="shared" si="36"/>
        <v>700000</v>
      </c>
      <c r="K55" s="39">
        <f t="shared" si="36"/>
        <v>700000</v>
      </c>
      <c r="L55" s="39">
        <f t="shared" si="39"/>
        <v>500000</v>
      </c>
      <c r="M55" s="39">
        <f t="shared" si="40"/>
        <v>500000</v>
      </c>
      <c r="N55" s="39">
        <f t="shared" si="37"/>
        <v>500000</v>
      </c>
      <c r="O55" s="39">
        <f t="shared" si="37"/>
        <v>500000</v>
      </c>
      <c r="P55" s="39">
        <f t="shared" si="37"/>
        <v>500000</v>
      </c>
      <c r="Q55" s="39">
        <f t="shared" si="37"/>
        <v>500000</v>
      </c>
      <c r="R55" s="39">
        <f t="shared" si="37"/>
        <v>500000</v>
      </c>
      <c r="S55" s="39">
        <f t="shared" si="37"/>
        <v>500000</v>
      </c>
      <c r="T55" s="39">
        <f t="shared" si="37"/>
        <v>500000</v>
      </c>
      <c r="U55" s="39">
        <f t="shared" si="37"/>
        <v>500000</v>
      </c>
      <c r="V55" s="39">
        <f t="shared" si="37"/>
        <v>500000</v>
      </c>
      <c r="W55" s="39">
        <f t="shared" si="37"/>
        <v>500000</v>
      </c>
      <c r="X55" s="39">
        <f t="shared" si="37"/>
        <v>500000</v>
      </c>
      <c r="Y55" s="39">
        <f t="shared" si="37"/>
        <v>500000</v>
      </c>
      <c r="Z55" s="39">
        <f t="shared" si="37"/>
        <v>500000</v>
      </c>
      <c r="AA55" s="39">
        <f t="shared" si="37"/>
        <v>500000</v>
      </c>
      <c r="AB55" s="39">
        <f t="shared" si="37"/>
        <v>500000</v>
      </c>
      <c r="AC55" s="39">
        <f t="shared" si="37"/>
        <v>500000</v>
      </c>
      <c r="AD55" s="39">
        <f t="shared" si="38"/>
        <v>500000</v>
      </c>
      <c r="AE55" s="39">
        <f t="shared" si="38"/>
        <v>500000</v>
      </c>
      <c r="AF55" s="39">
        <f t="shared" si="38"/>
        <v>500000</v>
      </c>
    </row>
    <row r="56" spans="1:32" ht="13" x14ac:dyDescent="0.3">
      <c r="A56" s="24" t="str">
        <f>'Costuri O&amp;M FP'!A59</f>
        <v>Categorie marfa 4</v>
      </c>
      <c r="B56" s="3" t="s">
        <v>4</v>
      </c>
      <c r="C56" s="26">
        <f>'Trafic FP'!C56</f>
        <v>500000</v>
      </c>
      <c r="D56" s="26">
        <f>'Trafic FP'!D56</f>
        <v>400000</v>
      </c>
      <c r="E56" s="26">
        <f>'Trafic FP'!E56</f>
        <v>600000</v>
      </c>
      <c r="F56" s="26">
        <f>'Trafic FP'!F56</f>
        <v>600000</v>
      </c>
      <c r="G56" s="26">
        <f>'Trafic FP'!G56</f>
        <v>600000</v>
      </c>
      <c r="H56" s="26">
        <f>'Trafic FP'!H56</f>
        <v>600000</v>
      </c>
      <c r="I56" s="39">
        <v>700000</v>
      </c>
      <c r="J56" s="39">
        <f t="shared" si="36"/>
        <v>700000</v>
      </c>
      <c r="K56" s="39">
        <f t="shared" si="36"/>
        <v>700000</v>
      </c>
      <c r="L56" s="39">
        <f t="shared" si="39"/>
        <v>500000</v>
      </c>
      <c r="M56" s="39">
        <f t="shared" si="40"/>
        <v>500000</v>
      </c>
      <c r="N56" s="39">
        <f t="shared" si="37"/>
        <v>500000</v>
      </c>
      <c r="O56" s="39">
        <f t="shared" si="37"/>
        <v>500000</v>
      </c>
      <c r="P56" s="39">
        <f t="shared" si="37"/>
        <v>500000</v>
      </c>
      <c r="Q56" s="39">
        <f t="shared" si="37"/>
        <v>500000</v>
      </c>
      <c r="R56" s="39">
        <f t="shared" si="37"/>
        <v>500000</v>
      </c>
      <c r="S56" s="39">
        <f t="shared" si="37"/>
        <v>500000</v>
      </c>
      <c r="T56" s="39">
        <f t="shared" si="37"/>
        <v>500000</v>
      </c>
      <c r="U56" s="39">
        <f t="shared" si="37"/>
        <v>500000</v>
      </c>
      <c r="V56" s="39">
        <f t="shared" si="37"/>
        <v>500000</v>
      </c>
      <c r="W56" s="39">
        <f t="shared" si="37"/>
        <v>500000</v>
      </c>
      <c r="X56" s="39">
        <f t="shared" si="37"/>
        <v>500000</v>
      </c>
      <c r="Y56" s="39">
        <f t="shared" si="37"/>
        <v>500000</v>
      </c>
      <c r="Z56" s="39">
        <f t="shared" si="37"/>
        <v>500000</v>
      </c>
      <c r="AA56" s="39">
        <f t="shared" si="37"/>
        <v>500000</v>
      </c>
      <c r="AB56" s="39">
        <f t="shared" si="37"/>
        <v>500000</v>
      </c>
      <c r="AC56" s="39">
        <f t="shared" si="37"/>
        <v>500000</v>
      </c>
      <c r="AD56" s="39">
        <f t="shared" si="38"/>
        <v>500000</v>
      </c>
      <c r="AE56" s="39">
        <f t="shared" si="38"/>
        <v>500000</v>
      </c>
      <c r="AF56" s="39">
        <f t="shared" si="38"/>
        <v>500000</v>
      </c>
    </row>
    <row r="57" spans="1:32" ht="13" x14ac:dyDescent="0.3">
      <c r="A57" s="24" t="str">
        <f>'Costuri O&amp;M FP'!A60</f>
        <v>Categorie marfa 5</v>
      </c>
      <c r="B57" s="3" t="s">
        <v>4</v>
      </c>
      <c r="C57" s="26">
        <f>'Trafic FP'!C57</f>
        <v>500000</v>
      </c>
      <c r="D57" s="26">
        <f>'Trafic FP'!D57</f>
        <v>400000</v>
      </c>
      <c r="E57" s="26">
        <f>'Trafic FP'!E57</f>
        <v>600000</v>
      </c>
      <c r="F57" s="26">
        <f>'Trafic FP'!F57</f>
        <v>600000</v>
      </c>
      <c r="G57" s="26">
        <f>'Trafic FP'!G57</f>
        <v>600000</v>
      </c>
      <c r="H57" s="26">
        <f>'Trafic FP'!H57</f>
        <v>600000</v>
      </c>
      <c r="I57" s="39">
        <v>700000</v>
      </c>
      <c r="J57" s="39">
        <f t="shared" si="36"/>
        <v>700000</v>
      </c>
      <c r="K57" s="39">
        <f t="shared" si="36"/>
        <v>700000</v>
      </c>
      <c r="L57" s="39">
        <f t="shared" si="39"/>
        <v>500000</v>
      </c>
      <c r="M57" s="39">
        <f t="shared" si="40"/>
        <v>500000</v>
      </c>
      <c r="N57" s="39">
        <f t="shared" si="37"/>
        <v>500000</v>
      </c>
      <c r="O57" s="39">
        <f t="shared" si="37"/>
        <v>500000</v>
      </c>
      <c r="P57" s="39">
        <f t="shared" si="37"/>
        <v>500000</v>
      </c>
      <c r="Q57" s="39">
        <f t="shared" si="37"/>
        <v>500000</v>
      </c>
      <c r="R57" s="39">
        <f t="shared" si="37"/>
        <v>500000</v>
      </c>
      <c r="S57" s="39">
        <f t="shared" si="37"/>
        <v>500000</v>
      </c>
      <c r="T57" s="39">
        <f t="shared" si="37"/>
        <v>500000</v>
      </c>
      <c r="U57" s="39">
        <f t="shared" si="37"/>
        <v>500000</v>
      </c>
      <c r="V57" s="39">
        <f t="shared" si="37"/>
        <v>500000</v>
      </c>
      <c r="W57" s="39">
        <f t="shared" si="37"/>
        <v>500000</v>
      </c>
      <c r="X57" s="39">
        <f t="shared" si="37"/>
        <v>500000</v>
      </c>
      <c r="Y57" s="39">
        <f t="shared" si="37"/>
        <v>500000</v>
      </c>
      <c r="Z57" s="39">
        <f t="shared" si="37"/>
        <v>500000</v>
      </c>
      <c r="AA57" s="39">
        <f t="shared" si="37"/>
        <v>500000</v>
      </c>
      <c r="AB57" s="39">
        <f t="shared" si="37"/>
        <v>500000</v>
      </c>
      <c r="AC57" s="39">
        <f t="shared" si="37"/>
        <v>500000</v>
      </c>
      <c r="AD57" s="39">
        <f t="shared" si="38"/>
        <v>500000</v>
      </c>
      <c r="AE57" s="39">
        <f t="shared" si="38"/>
        <v>500000</v>
      </c>
      <c r="AF57" s="39">
        <f t="shared" si="38"/>
        <v>500000</v>
      </c>
    </row>
    <row r="58" spans="1:32" ht="13" x14ac:dyDescent="0.3">
      <c r="A58" s="5"/>
      <c r="B58" s="3" t="s">
        <v>4</v>
      </c>
    </row>
    <row r="59" spans="1:32" ht="13" x14ac:dyDescent="0.3">
      <c r="A59" s="5" t="s">
        <v>114</v>
      </c>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row>
    <row r="60" spans="1:32" ht="13" x14ac:dyDescent="0.3">
      <c r="A60" s="24" t="str">
        <f>'Costuri O&amp;M FP'!A64</f>
        <v>Categorie marfa 1</v>
      </c>
      <c r="B60" s="3" t="s">
        <v>5</v>
      </c>
      <c r="C60" s="26">
        <f>'Trafic FP'!C60</f>
        <v>3500000</v>
      </c>
      <c r="D60" s="26">
        <f>'Trafic FP'!D60</f>
        <v>3000000</v>
      </c>
      <c r="E60" s="26">
        <f>'Trafic FP'!E60</f>
        <v>4000000</v>
      </c>
      <c r="F60" s="26">
        <f>'Trafic FP'!F60</f>
        <v>4200000</v>
      </c>
      <c r="G60" s="26">
        <f>'Trafic FP'!G60</f>
        <v>4200000</v>
      </c>
      <c r="H60" s="26">
        <f>'Trafic FP'!H60</f>
        <v>4200000</v>
      </c>
      <c r="I60" s="31">
        <v>5000000</v>
      </c>
      <c r="J60" s="31">
        <v>5000000</v>
      </c>
      <c r="K60" s="31">
        <v>5000000</v>
      </c>
      <c r="L60" s="31">
        <f>C60</f>
        <v>3500000</v>
      </c>
      <c r="M60" s="31">
        <f>L60</f>
        <v>3500000</v>
      </c>
      <c r="N60" s="31">
        <f t="shared" ref="N60:AC64" si="41">M60</f>
        <v>3500000</v>
      </c>
      <c r="O60" s="31">
        <f t="shared" si="41"/>
        <v>3500000</v>
      </c>
      <c r="P60" s="31">
        <f t="shared" si="41"/>
        <v>3500000</v>
      </c>
      <c r="Q60" s="31">
        <f t="shared" si="41"/>
        <v>3500000</v>
      </c>
      <c r="R60" s="31">
        <f t="shared" si="41"/>
        <v>3500000</v>
      </c>
      <c r="S60" s="31">
        <f t="shared" si="41"/>
        <v>3500000</v>
      </c>
      <c r="T60" s="31">
        <f t="shared" si="41"/>
        <v>3500000</v>
      </c>
      <c r="U60" s="31">
        <f t="shared" si="41"/>
        <v>3500000</v>
      </c>
      <c r="V60" s="31">
        <f t="shared" si="41"/>
        <v>3500000</v>
      </c>
      <c r="W60" s="31">
        <f t="shared" si="41"/>
        <v>3500000</v>
      </c>
      <c r="X60" s="31">
        <f t="shared" si="41"/>
        <v>3500000</v>
      </c>
      <c r="Y60" s="31">
        <f t="shared" si="41"/>
        <v>3500000</v>
      </c>
      <c r="Z60" s="31">
        <f t="shared" si="41"/>
        <v>3500000</v>
      </c>
      <c r="AA60" s="31">
        <f t="shared" si="41"/>
        <v>3500000</v>
      </c>
      <c r="AB60" s="31">
        <f t="shared" si="41"/>
        <v>3500000</v>
      </c>
      <c r="AC60" s="31">
        <f t="shared" si="41"/>
        <v>3500000</v>
      </c>
      <c r="AD60" s="31">
        <f t="shared" ref="AD60:AF64" si="42">AC60</f>
        <v>3500000</v>
      </c>
      <c r="AE60" s="31">
        <f t="shared" si="42"/>
        <v>3500000</v>
      </c>
      <c r="AF60" s="31">
        <f t="shared" si="42"/>
        <v>3500000</v>
      </c>
    </row>
    <row r="61" spans="1:32" ht="13" x14ac:dyDescent="0.3">
      <c r="A61" s="24" t="str">
        <f>'Costuri O&amp;M FP'!A65</f>
        <v>Categorie marfa 2</v>
      </c>
      <c r="B61" s="3" t="s">
        <v>5</v>
      </c>
      <c r="C61" s="26">
        <f>'Trafic FP'!C61</f>
        <v>3500000</v>
      </c>
      <c r="D61" s="26">
        <f>'Trafic FP'!D61</f>
        <v>3000000</v>
      </c>
      <c r="E61" s="26">
        <f>'Trafic FP'!E61</f>
        <v>4000000</v>
      </c>
      <c r="F61" s="26">
        <f>'Trafic FP'!F61</f>
        <v>4200000</v>
      </c>
      <c r="G61" s="26">
        <f>'Trafic FP'!G61</f>
        <v>4200000</v>
      </c>
      <c r="H61" s="26">
        <f>'Trafic FP'!H61</f>
        <v>4200000</v>
      </c>
      <c r="I61" s="31">
        <v>5000000</v>
      </c>
      <c r="J61" s="31">
        <v>5000000</v>
      </c>
      <c r="K61" s="31">
        <v>5000000</v>
      </c>
      <c r="L61" s="31">
        <f>C61</f>
        <v>3500000</v>
      </c>
      <c r="M61" s="31">
        <f>L61</f>
        <v>3500000</v>
      </c>
      <c r="N61" s="31">
        <f t="shared" si="41"/>
        <v>3500000</v>
      </c>
      <c r="O61" s="31">
        <f t="shared" si="41"/>
        <v>3500000</v>
      </c>
      <c r="P61" s="31">
        <f t="shared" si="41"/>
        <v>3500000</v>
      </c>
      <c r="Q61" s="31">
        <f t="shared" si="41"/>
        <v>3500000</v>
      </c>
      <c r="R61" s="31">
        <f t="shared" si="41"/>
        <v>3500000</v>
      </c>
      <c r="S61" s="31">
        <f t="shared" si="41"/>
        <v>3500000</v>
      </c>
      <c r="T61" s="31">
        <f t="shared" si="41"/>
        <v>3500000</v>
      </c>
      <c r="U61" s="31">
        <f t="shared" si="41"/>
        <v>3500000</v>
      </c>
      <c r="V61" s="31">
        <f t="shared" si="41"/>
        <v>3500000</v>
      </c>
      <c r="W61" s="31">
        <f t="shared" si="41"/>
        <v>3500000</v>
      </c>
      <c r="X61" s="31">
        <f t="shared" si="41"/>
        <v>3500000</v>
      </c>
      <c r="Y61" s="31">
        <f t="shared" si="41"/>
        <v>3500000</v>
      </c>
      <c r="Z61" s="31">
        <f t="shared" si="41"/>
        <v>3500000</v>
      </c>
      <c r="AA61" s="31">
        <f t="shared" si="41"/>
        <v>3500000</v>
      </c>
      <c r="AB61" s="31">
        <f t="shared" si="41"/>
        <v>3500000</v>
      </c>
      <c r="AC61" s="31">
        <f t="shared" si="41"/>
        <v>3500000</v>
      </c>
      <c r="AD61" s="31">
        <f t="shared" si="42"/>
        <v>3500000</v>
      </c>
      <c r="AE61" s="31">
        <f t="shared" si="42"/>
        <v>3500000</v>
      </c>
      <c r="AF61" s="31">
        <f t="shared" si="42"/>
        <v>3500000</v>
      </c>
    </row>
    <row r="62" spans="1:32" ht="13" x14ac:dyDescent="0.3">
      <c r="A62" s="24" t="str">
        <f>'Costuri O&amp;M FP'!A66</f>
        <v>Categorie marfa 3</v>
      </c>
      <c r="B62" s="3" t="s">
        <v>5</v>
      </c>
      <c r="C62" s="26">
        <f>'Trafic FP'!C62</f>
        <v>3500000</v>
      </c>
      <c r="D62" s="26">
        <f>'Trafic FP'!D62</f>
        <v>3000000</v>
      </c>
      <c r="E62" s="26">
        <f>'Trafic FP'!E62</f>
        <v>4000000</v>
      </c>
      <c r="F62" s="26">
        <f>'Trafic FP'!F62</f>
        <v>4200000</v>
      </c>
      <c r="G62" s="26">
        <f>'Trafic FP'!G62</f>
        <v>4200000</v>
      </c>
      <c r="H62" s="26">
        <f>'Trafic FP'!H62</f>
        <v>4200000</v>
      </c>
      <c r="I62" s="31">
        <v>5000000</v>
      </c>
      <c r="J62" s="31">
        <v>5000000</v>
      </c>
      <c r="K62" s="31">
        <v>5000000</v>
      </c>
      <c r="L62" s="31">
        <f>C62</f>
        <v>3500000</v>
      </c>
      <c r="M62" s="31">
        <f>L62</f>
        <v>3500000</v>
      </c>
      <c r="N62" s="31">
        <f t="shared" si="41"/>
        <v>3500000</v>
      </c>
      <c r="O62" s="31">
        <f t="shared" si="41"/>
        <v>3500000</v>
      </c>
      <c r="P62" s="31">
        <f t="shared" si="41"/>
        <v>3500000</v>
      </c>
      <c r="Q62" s="31">
        <f t="shared" si="41"/>
        <v>3500000</v>
      </c>
      <c r="R62" s="31">
        <f t="shared" si="41"/>
        <v>3500000</v>
      </c>
      <c r="S62" s="31">
        <f t="shared" si="41"/>
        <v>3500000</v>
      </c>
      <c r="T62" s="31">
        <f t="shared" si="41"/>
        <v>3500000</v>
      </c>
      <c r="U62" s="31">
        <f t="shared" si="41"/>
        <v>3500000</v>
      </c>
      <c r="V62" s="31">
        <f t="shared" si="41"/>
        <v>3500000</v>
      </c>
      <c r="W62" s="31">
        <f t="shared" si="41"/>
        <v>3500000</v>
      </c>
      <c r="X62" s="31">
        <f t="shared" si="41"/>
        <v>3500000</v>
      </c>
      <c r="Y62" s="31">
        <f t="shared" si="41"/>
        <v>3500000</v>
      </c>
      <c r="Z62" s="31">
        <f t="shared" si="41"/>
        <v>3500000</v>
      </c>
      <c r="AA62" s="31">
        <f t="shared" si="41"/>
        <v>3500000</v>
      </c>
      <c r="AB62" s="31">
        <f t="shared" si="41"/>
        <v>3500000</v>
      </c>
      <c r="AC62" s="31">
        <f t="shared" si="41"/>
        <v>3500000</v>
      </c>
      <c r="AD62" s="31">
        <f t="shared" si="42"/>
        <v>3500000</v>
      </c>
      <c r="AE62" s="31">
        <f t="shared" si="42"/>
        <v>3500000</v>
      </c>
      <c r="AF62" s="31">
        <f t="shared" si="42"/>
        <v>3500000</v>
      </c>
    </row>
    <row r="63" spans="1:32" ht="13" x14ac:dyDescent="0.3">
      <c r="A63" s="24" t="str">
        <f>'Costuri O&amp;M FP'!A67</f>
        <v>Categorie marfa 4</v>
      </c>
      <c r="B63" s="3" t="s">
        <v>5</v>
      </c>
      <c r="C63" s="26">
        <f>'Trafic FP'!C63</f>
        <v>3500000</v>
      </c>
      <c r="D63" s="26">
        <f>'Trafic FP'!D63</f>
        <v>3000000</v>
      </c>
      <c r="E63" s="26">
        <f>'Trafic FP'!E63</f>
        <v>4000000</v>
      </c>
      <c r="F63" s="26">
        <f>'Trafic FP'!F63</f>
        <v>4200000</v>
      </c>
      <c r="G63" s="26">
        <f>'Trafic FP'!G63</f>
        <v>4200000</v>
      </c>
      <c r="H63" s="26">
        <f>'Trafic FP'!H63</f>
        <v>4200000</v>
      </c>
      <c r="I63" s="31">
        <v>5000000</v>
      </c>
      <c r="J63" s="31">
        <v>5000000</v>
      </c>
      <c r="K63" s="31">
        <v>5000000</v>
      </c>
      <c r="L63" s="31">
        <f>C63</f>
        <v>3500000</v>
      </c>
      <c r="M63" s="31">
        <f>L63</f>
        <v>3500000</v>
      </c>
      <c r="N63" s="31">
        <f t="shared" si="41"/>
        <v>3500000</v>
      </c>
      <c r="O63" s="31">
        <f t="shared" si="41"/>
        <v>3500000</v>
      </c>
      <c r="P63" s="31">
        <f t="shared" si="41"/>
        <v>3500000</v>
      </c>
      <c r="Q63" s="31">
        <f t="shared" si="41"/>
        <v>3500000</v>
      </c>
      <c r="R63" s="31">
        <f t="shared" si="41"/>
        <v>3500000</v>
      </c>
      <c r="S63" s="31">
        <f t="shared" si="41"/>
        <v>3500000</v>
      </c>
      <c r="T63" s="31">
        <f t="shared" si="41"/>
        <v>3500000</v>
      </c>
      <c r="U63" s="31">
        <f t="shared" si="41"/>
        <v>3500000</v>
      </c>
      <c r="V63" s="31">
        <f t="shared" si="41"/>
        <v>3500000</v>
      </c>
      <c r="W63" s="31">
        <f t="shared" si="41"/>
        <v>3500000</v>
      </c>
      <c r="X63" s="31">
        <f t="shared" si="41"/>
        <v>3500000</v>
      </c>
      <c r="Y63" s="31">
        <f t="shared" si="41"/>
        <v>3500000</v>
      </c>
      <c r="Z63" s="31">
        <f t="shared" si="41"/>
        <v>3500000</v>
      </c>
      <c r="AA63" s="31">
        <f t="shared" si="41"/>
        <v>3500000</v>
      </c>
      <c r="AB63" s="31">
        <f t="shared" si="41"/>
        <v>3500000</v>
      </c>
      <c r="AC63" s="31">
        <f t="shared" si="41"/>
        <v>3500000</v>
      </c>
      <c r="AD63" s="31">
        <f t="shared" si="42"/>
        <v>3500000</v>
      </c>
      <c r="AE63" s="31">
        <f t="shared" si="42"/>
        <v>3500000</v>
      </c>
      <c r="AF63" s="31">
        <f t="shared" si="42"/>
        <v>3500000</v>
      </c>
    </row>
    <row r="64" spans="1:32" ht="13" x14ac:dyDescent="0.3">
      <c r="A64" s="24" t="str">
        <f>'Costuri O&amp;M FP'!A68</f>
        <v>Categorie marfa 5</v>
      </c>
      <c r="B64" s="3" t="s">
        <v>5</v>
      </c>
      <c r="C64" s="26">
        <f>'Trafic FP'!C64</f>
        <v>3500000</v>
      </c>
      <c r="D64" s="26">
        <f>'Trafic FP'!D64</f>
        <v>3000000</v>
      </c>
      <c r="E64" s="26">
        <f>'Trafic FP'!E64</f>
        <v>4000000</v>
      </c>
      <c r="F64" s="26">
        <f>'Trafic FP'!F64</f>
        <v>4200000</v>
      </c>
      <c r="G64" s="26">
        <f>'Trafic FP'!G64</f>
        <v>4200000</v>
      </c>
      <c r="H64" s="26">
        <f>'Trafic FP'!H64</f>
        <v>4200000</v>
      </c>
      <c r="I64" s="31">
        <v>5000000</v>
      </c>
      <c r="J64" s="31">
        <v>5000000</v>
      </c>
      <c r="K64" s="31">
        <v>5000000</v>
      </c>
      <c r="L64" s="31">
        <f>C64</f>
        <v>3500000</v>
      </c>
      <c r="M64" s="31">
        <f>L64</f>
        <v>3500000</v>
      </c>
      <c r="N64" s="31">
        <f t="shared" si="41"/>
        <v>3500000</v>
      </c>
      <c r="O64" s="31">
        <f t="shared" si="41"/>
        <v>3500000</v>
      </c>
      <c r="P64" s="31">
        <f t="shared" si="41"/>
        <v>3500000</v>
      </c>
      <c r="Q64" s="31">
        <f t="shared" si="41"/>
        <v>3500000</v>
      </c>
      <c r="R64" s="31">
        <f t="shared" si="41"/>
        <v>3500000</v>
      </c>
      <c r="S64" s="31">
        <f t="shared" si="41"/>
        <v>3500000</v>
      </c>
      <c r="T64" s="31">
        <f t="shared" si="41"/>
        <v>3500000</v>
      </c>
      <c r="U64" s="31">
        <f t="shared" si="41"/>
        <v>3500000</v>
      </c>
      <c r="V64" s="31">
        <f t="shared" si="41"/>
        <v>3500000</v>
      </c>
      <c r="W64" s="31">
        <f t="shared" si="41"/>
        <v>3500000</v>
      </c>
      <c r="X64" s="31">
        <f t="shared" si="41"/>
        <v>3500000</v>
      </c>
      <c r="Y64" s="31">
        <f t="shared" si="41"/>
        <v>3500000</v>
      </c>
      <c r="Z64" s="31">
        <f t="shared" si="41"/>
        <v>3500000</v>
      </c>
      <c r="AA64" s="31">
        <f t="shared" si="41"/>
        <v>3500000</v>
      </c>
      <c r="AB64" s="31">
        <f t="shared" si="41"/>
        <v>3500000</v>
      </c>
      <c r="AC64" s="31">
        <f t="shared" si="41"/>
        <v>3500000</v>
      </c>
      <c r="AD64" s="31">
        <f t="shared" si="42"/>
        <v>3500000</v>
      </c>
      <c r="AE64" s="31">
        <f t="shared" si="42"/>
        <v>3500000</v>
      </c>
      <c r="AF64" s="31">
        <f t="shared" si="42"/>
        <v>3500000</v>
      </c>
    </row>
    <row r="67" spans="1:1" x14ac:dyDescent="0.25">
      <c r="A67" s="1" t="s">
        <v>50</v>
      </c>
    </row>
    <row r="68" spans="1:1" x14ac:dyDescent="0.25">
      <c r="A68" s="1" t="s">
        <v>124</v>
      </c>
    </row>
  </sheetData>
  <sheetProtection sheet="1" objects="1" scenarios="1"/>
  <mergeCells count="3">
    <mergeCell ref="C4:H4"/>
    <mergeCell ref="I4:K4"/>
    <mergeCell ref="L4:A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70DAD-A041-47F9-BD1B-6942B6FEC215}">
  <dimension ref="A1:Z8"/>
  <sheetViews>
    <sheetView workbookViewId="0">
      <selection activeCell="B5" sqref="B5"/>
    </sheetView>
  </sheetViews>
  <sheetFormatPr defaultRowHeight="12.5" x14ac:dyDescent="0.25"/>
  <cols>
    <col min="1" max="1" width="34.36328125" style="1" customWidth="1"/>
    <col min="2" max="2" width="12.453125" style="1" bestFit="1" customWidth="1"/>
    <col min="3" max="3" width="13.08984375" style="1" customWidth="1"/>
    <col min="4" max="26" width="12.453125" style="1" bestFit="1" customWidth="1"/>
    <col min="27" max="16384" width="8.7265625" style="1"/>
  </cols>
  <sheetData>
    <row r="1" spans="1:26" x14ac:dyDescent="0.25">
      <c r="B1" s="1">
        <v>2024</v>
      </c>
      <c r="C1" s="1">
        <f>B1+1</f>
        <v>2025</v>
      </c>
      <c r="D1" s="1">
        <f t="shared" ref="D1:Z1" si="0">C1+1</f>
        <v>2026</v>
      </c>
      <c r="E1" s="1">
        <f t="shared" si="0"/>
        <v>2027</v>
      </c>
      <c r="F1" s="1">
        <f t="shared" si="0"/>
        <v>2028</v>
      </c>
      <c r="G1" s="1">
        <f t="shared" si="0"/>
        <v>2029</v>
      </c>
      <c r="H1" s="1">
        <f t="shared" si="0"/>
        <v>2030</v>
      </c>
      <c r="I1" s="1">
        <f t="shared" si="0"/>
        <v>2031</v>
      </c>
      <c r="J1" s="1">
        <f t="shared" si="0"/>
        <v>2032</v>
      </c>
      <c r="K1" s="1">
        <f t="shared" si="0"/>
        <v>2033</v>
      </c>
      <c r="L1" s="1">
        <f t="shared" si="0"/>
        <v>2034</v>
      </c>
      <c r="M1" s="1">
        <f t="shared" si="0"/>
        <v>2035</v>
      </c>
      <c r="N1" s="1">
        <f t="shared" si="0"/>
        <v>2036</v>
      </c>
      <c r="O1" s="1">
        <f t="shared" si="0"/>
        <v>2037</v>
      </c>
      <c r="P1" s="1">
        <f t="shared" si="0"/>
        <v>2038</v>
      </c>
      <c r="Q1" s="1">
        <f t="shared" si="0"/>
        <v>2039</v>
      </c>
      <c r="R1" s="1">
        <f t="shared" si="0"/>
        <v>2040</v>
      </c>
      <c r="S1" s="1">
        <f t="shared" si="0"/>
        <v>2041</v>
      </c>
      <c r="T1" s="1">
        <f t="shared" si="0"/>
        <v>2042</v>
      </c>
      <c r="U1" s="1">
        <f t="shared" si="0"/>
        <v>2043</v>
      </c>
      <c r="V1" s="1">
        <f t="shared" si="0"/>
        <v>2044</v>
      </c>
      <c r="W1" s="1">
        <f t="shared" si="0"/>
        <v>2045</v>
      </c>
      <c r="X1" s="1">
        <f t="shared" si="0"/>
        <v>2046</v>
      </c>
      <c r="Y1" s="1">
        <f t="shared" si="0"/>
        <v>2047</v>
      </c>
      <c r="Z1" s="1">
        <f t="shared" si="0"/>
        <v>2048</v>
      </c>
    </row>
    <row r="2" spans="1:26" x14ac:dyDescent="0.25">
      <c r="A2" s="1" t="s">
        <v>39</v>
      </c>
      <c r="B2" s="4">
        <f>0</f>
        <v>0</v>
      </c>
      <c r="C2" s="4">
        <f>0</f>
        <v>0</v>
      </c>
      <c r="D2" s="4">
        <f>0</f>
        <v>0</v>
      </c>
      <c r="E2" s="4">
        <f>0</f>
        <v>0</v>
      </c>
      <c r="F2" s="4">
        <f>0</f>
        <v>0</v>
      </c>
      <c r="G2" s="4">
        <f>0</f>
        <v>0</v>
      </c>
      <c r="H2" s="4">
        <f>0</f>
        <v>0</v>
      </c>
      <c r="I2" s="4">
        <f>0</f>
        <v>0</v>
      </c>
      <c r="J2" s="4">
        <f>0</f>
        <v>0</v>
      </c>
      <c r="K2" s="4">
        <f>0</f>
        <v>0</v>
      </c>
      <c r="L2" s="4">
        <f>0</f>
        <v>0</v>
      </c>
      <c r="M2" s="4">
        <f>0</f>
        <v>0</v>
      </c>
      <c r="N2" s="4">
        <f>0</f>
        <v>0</v>
      </c>
      <c r="O2" s="4">
        <f>0</f>
        <v>0</v>
      </c>
      <c r="P2" s="4">
        <f>0</f>
        <v>0</v>
      </c>
      <c r="Q2" s="4">
        <f>0</f>
        <v>0</v>
      </c>
      <c r="R2" s="4">
        <f>0</f>
        <v>0</v>
      </c>
      <c r="S2" s="4">
        <f>0</f>
        <v>0</v>
      </c>
      <c r="T2" s="4">
        <f>0</f>
        <v>0</v>
      </c>
      <c r="U2" s="4">
        <f>0</f>
        <v>0</v>
      </c>
      <c r="V2" s="4">
        <f>0</f>
        <v>0</v>
      </c>
      <c r="W2" s="4">
        <f>0</f>
        <v>0</v>
      </c>
      <c r="X2" s="4">
        <f>0</f>
        <v>0</v>
      </c>
      <c r="Y2" s="4">
        <f>0</f>
        <v>0</v>
      </c>
      <c r="Z2" s="4">
        <f>0</f>
        <v>0</v>
      </c>
    </row>
    <row r="3" spans="1:26" x14ac:dyDescent="0.25">
      <c r="A3" s="1" t="s">
        <v>33</v>
      </c>
      <c r="B3" s="4">
        <f>0</f>
        <v>0</v>
      </c>
      <c r="C3" s="4">
        <f>0</f>
        <v>0</v>
      </c>
      <c r="D3" s="4">
        <f>0</f>
        <v>0</v>
      </c>
      <c r="E3" s="4">
        <f>0</f>
        <v>0</v>
      </c>
      <c r="F3" s="4">
        <f>0</f>
        <v>0</v>
      </c>
      <c r="G3" s="4">
        <f>0</f>
        <v>0</v>
      </c>
      <c r="H3" s="4">
        <f>0</f>
        <v>0</v>
      </c>
      <c r="I3" s="4">
        <f>0</f>
        <v>0</v>
      </c>
      <c r="J3" s="4">
        <f>0</f>
        <v>0</v>
      </c>
      <c r="K3" s="4">
        <f>0</f>
        <v>0</v>
      </c>
      <c r="L3" s="4">
        <f>0</f>
        <v>0</v>
      </c>
      <c r="M3" s="4">
        <f>0</f>
        <v>0</v>
      </c>
      <c r="N3" s="4">
        <f>0</f>
        <v>0</v>
      </c>
      <c r="O3" s="4">
        <f>0</f>
        <v>0</v>
      </c>
      <c r="P3" s="4">
        <f>0</f>
        <v>0</v>
      </c>
      <c r="Q3" s="4">
        <f>0</f>
        <v>0</v>
      </c>
      <c r="R3" s="4">
        <f>0</f>
        <v>0</v>
      </c>
      <c r="S3" s="4">
        <f>0</f>
        <v>0</v>
      </c>
      <c r="T3" s="4">
        <f>0</f>
        <v>0</v>
      </c>
      <c r="U3" s="4">
        <f>0</f>
        <v>0</v>
      </c>
      <c r="V3" s="4">
        <f>0</f>
        <v>0</v>
      </c>
      <c r="W3" s="4">
        <f>0</f>
        <v>0</v>
      </c>
      <c r="X3" s="4">
        <f>0</f>
        <v>0</v>
      </c>
      <c r="Y3" s="4">
        <f>0</f>
        <v>0</v>
      </c>
      <c r="Z3" s="4">
        <f>0</f>
        <v>0</v>
      </c>
    </row>
    <row r="4" spans="1:26" x14ac:dyDescent="0.25">
      <c r="A4" s="1" t="s">
        <v>40</v>
      </c>
      <c r="B4" s="4">
        <f>0</f>
        <v>0</v>
      </c>
      <c r="C4" s="4">
        <f>0</f>
        <v>0</v>
      </c>
      <c r="D4" s="4">
        <f>0</f>
        <v>0</v>
      </c>
      <c r="E4" s="4">
        <f>0</f>
        <v>0</v>
      </c>
      <c r="F4" s="4">
        <f>0</f>
        <v>0</v>
      </c>
      <c r="G4" s="4">
        <f>0</f>
        <v>0</v>
      </c>
      <c r="H4" s="4">
        <f>0</f>
        <v>0</v>
      </c>
      <c r="I4" s="4">
        <f>0</f>
        <v>0</v>
      </c>
      <c r="J4" s="4">
        <f>0</f>
        <v>0</v>
      </c>
      <c r="K4" s="4">
        <f>0</f>
        <v>0</v>
      </c>
      <c r="L4" s="4">
        <f>0</f>
        <v>0</v>
      </c>
      <c r="M4" s="4">
        <f>0</f>
        <v>0</v>
      </c>
      <c r="N4" s="4">
        <f>0</f>
        <v>0</v>
      </c>
      <c r="O4" s="4">
        <f>0</f>
        <v>0</v>
      </c>
      <c r="P4" s="4">
        <f>0</f>
        <v>0</v>
      </c>
      <c r="Q4" s="4">
        <f>0</f>
        <v>0</v>
      </c>
      <c r="R4" s="4">
        <f>0</f>
        <v>0</v>
      </c>
      <c r="S4" s="4">
        <f>0</f>
        <v>0</v>
      </c>
      <c r="T4" s="4">
        <f>0</f>
        <v>0</v>
      </c>
      <c r="U4" s="4">
        <f>0</f>
        <v>0</v>
      </c>
      <c r="V4" s="4">
        <f>0</f>
        <v>0</v>
      </c>
      <c r="W4" s="4">
        <f>0</f>
        <v>0</v>
      </c>
      <c r="X4" s="4">
        <f>0</f>
        <v>0</v>
      </c>
      <c r="Y4" s="4">
        <f>0</f>
        <v>0</v>
      </c>
      <c r="Z4" s="4">
        <f>0</f>
        <v>0</v>
      </c>
    </row>
    <row r="5" spans="1:26" x14ac:dyDescent="0.25">
      <c r="A5" s="1" t="s">
        <v>41</v>
      </c>
      <c r="B5" s="4">
        <f>'Costuri O&amp;M FP'!D6</f>
        <v>10560000</v>
      </c>
      <c r="C5" s="4">
        <f>'Costuri O&amp;M FP'!E6</f>
        <v>10560000</v>
      </c>
      <c r="D5" s="4">
        <f>'Costuri O&amp;M FP'!F6</f>
        <v>10560000</v>
      </c>
      <c r="E5" s="4">
        <f>'Costuri O&amp;M FP'!G6</f>
        <v>10560000</v>
      </c>
      <c r="F5" s="4">
        <f>'Costuri O&amp;M FP'!H6</f>
        <v>10560000</v>
      </c>
      <c r="G5" s="4">
        <f>'Costuri O&amp;M FP'!I6</f>
        <v>10560000</v>
      </c>
      <c r="H5" s="4">
        <f>'Costuri O&amp;M FP'!J6</f>
        <v>10560000</v>
      </c>
      <c r="I5" s="4">
        <f>'Costuri O&amp;M FP'!K6</f>
        <v>10560000</v>
      </c>
      <c r="J5" s="4">
        <f>'Costuri O&amp;M FP'!L6</f>
        <v>10560000</v>
      </c>
      <c r="K5" s="4">
        <f>'Costuri O&amp;M FP'!M6</f>
        <v>10560000</v>
      </c>
      <c r="L5" s="4">
        <f>'Costuri O&amp;M FP'!N6</f>
        <v>10560000</v>
      </c>
      <c r="M5" s="4">
        <f>'Costuri O&amp;M FP'!O6</f>
        <v>10560000</v>
      </c>
      <c r="N5" s="4">
        <f>'Costuri O&amp;M FP'!P6</f>
        <v>10560000</v>
      </c>
      <c r="O5" s="4">
        <f>'Costuri O&amp;M FP'!Q6</f>
        <v>10560000</v>
      </c>
      <c r="P5" s="4">
        <f>'Costuri O&amp;M FP'!R6</f>
        <v>10560000</v>
      </c>
      <c r="Q5" s="4">
        <f>'Costuri O&amp;M FP'!S6</f>
        <v>10560000</v>
      </c>
      <c r="R5" s="4">
        <f>'Costuri O&amp;M FP'!T6</f>
        <v>10560000</v>
      </c>
      <c r="S5" s="4">
        <f>'Costuri O&amp;M FP'!U6</f>
        <v>10560000</v>
      </c>
      <c r="T5" s="4">
        <f>'Costuri O&amp;M FP'!V6</f>
        <v>10560000</v>
      </c>
      <c r="U5" s="4">
        <f>'Costuri O&amp;M FP'!W6</f>
        <v>10560000</v>
      </c>
      <c r="V5" s="4">
        <f>'Costuri O&amp;M FP'!X6</f>
        <v>10560000</v>
      </c>
      <c r="W5" s="4">
        <f>'Costuri O&amp;M FP'!Y6</f>
        <v>10560000</v>
      </c>
      <c r="X5" s="4">
        <f>'Costuri O&amp;M FP'!Z6</f>
        <v>10560000</v>
      </c>
      <c r="Y5" s="4">
        <f>'Costuri O&amp;M FP'!AA6</f>
        <v>10560000</v>
      </c>
      <c r="Z5" s="4">
        <f>'Costuri O&amp;M FP'!AB6</f>
        <v>10560000</v>
      </c>
    </row>
    <row r="6" spans="1:26" x14ac:dyDescent="0.25">
      <c r="A6" s="1" t="s">
        <v>42</v>
      </c>
      <c r="B6" s="4">
        <f>SUMPRODUCT('Costuri O&amp;M FP'!D12:D16,'Trafic FP'!H9:H13)+SUMPRODUCT('Costuri O&amp;M FP'!D19:D23,'Trafic FP'!H16:H20)+SUMPRODUCT('Costuri O&amp;M FP'!D26:D30,'Trafic FP'!H23:H27)+SUMPRODUCT('Costuri O&amp;M FP'!D35:D39,'Trafic FP'!H32:H36)+SUMPRODUCT('Costuri O&amp;M FP'!D42:D46,'Trafic FP'!H39:H43)+SUMPRODUCT('Costuri O&amp;M FP'!D49:D53,'Trafic FP'!H46:H50)+SUMPRODUCT('Costuri O&amp;M FP'!D56:D60,'Trafic FP'!H53:H57)+SUMPRODUCT('Costuri O&amp;M FP'!D64:D68,'Trafic FP'!H60:H64)</f>
        <v>18744000</v>
      </c>
      <c r="C6" s="4">
        <f>SUMPRODUCT('Costuri O&amp;M FP'!E12:E16,'Trafic FP'!I9:I13)+SUMPRODUCT('Costuri O&amp;M FP'!E19:E23,'Trafic FP'!I16:I20)+SUMPRODUCT('Costuri O&amp;M FP'!E26:E30,'Trafic FP'!I23:I27)+SUMPRODUCT('Costuri O&amp;M FP'!E35:E39,'Trafic FP'!I32:I36)+SUMPRODUCT('Costuri O&amp;M FP'!E42:E46,'Trafic FP'!I39:I43)+SUMPRODUCT('Costuri O&amp;M FP'!E49:E53,'Trafic FP'!I46:I50)+SUMPRODUCT('Costuri O&amp;M FP'!E56:E60,'Trafic FP'!I53:I57)+SUMPRODUCT('Costuri O&amp;M FP'!E64:E68,'Trafic FP'!I60:I64)</f>
        <v>18744000</v>
      </c>
      <c r="D6" s="4">
        <f>SUMPRODUCT('Costuri O&amp;M FP'!F12:F16,'Trafic FP'!J9:J13)+SUMPRODUCT('Costuri O&amp;M FP'!F19:F23,'Trafic FP'!J16:J20)+SUMPRODUCT('Costuri O&amp;M FP'!F26:F30,'Trafic FP'!J23:J27)+SUMPRODUCT('Costuri O&amp;M FP'!F35:F39,'Trafic FP'!J32:J36)+SUMPRODUCT('Costuri O&amp;M FP'!F42:F46,'Trafic FP'!J39:J43)+SUMPRODUCT('Costuri O&amp;M FP'!F49:F53,'Trafic FP'!J46:J50)+SUMPRODUCT('Costuri O&amp;M FP'!F56:F60,'Trafic FP'!J53:J57)+SUMPRODUCT('Costuri O&amp;M FP'!F64:F68,'Trafic FP'!J60:J64)</f>
        <v>18744000</v>
      </c>
      <c r="E6" s="4">
        <f>SUMPRODUCT('Costuri O&amp;M FP'!G12:G16,'Trafic FP'!K9:K13)+SUMPRODUCT('Costuri O&amp;M FP'!G19:G23,'Trafic FP'!K16:K20)+SUMPRODUCT('Costuri O&amp;M FP'!G26:G30,'Trafic FP'!K23:K27)+SUMPRODUCT('Costuri O&amp;M FP'!G35:G39,'Trafic FP'!K32:K36)+SUMPRODUCT('Costuri O&amp;M FP'!G42:G46,'Trafic FP'!K39:K43)+SUMPRODUCT('Costuri O&amp;M FP'!G49:G53,'Trafic FP'!K46:K50)+SUMPRODUCT('Costuri O&amp;M FP'!G56:G60,'Trafic FP'!K53:K57)+SUMPRODUCT('Costuri O&amp;M FP'!G64:G68,'Trafic FP'!K60:K64)</f>
        <v>18744000</v>
      </c>
      <c r="F6" s="4">
        <f>SUMPRODUCT('Costuri O&amp;M FP'!H12:H16,'Trafic FP'!L9:L13)+SUMPRODUCT('Costuri O&amp;M FP'!H19:H23,'Trafic FP'!L16:L20)+SUMPRODUCT('Costuri O&amp;M FP'!H26:H30,'Trafic FP'!L23:L27)+SUMPRODUCT('Costuri O&amp;M FP'!H35:H39,'Trafic FP'!L32:L36)+SUMPRODUCT('Costuri O&amp;M FP'!H42:H46,'Trafic FP'!L39:L43)+SUMPRODUCT('Costuri O&amp;M FP'!H49:H53,'Trafic FP'!L46:L50)+SUMPRODUCT('Costuri O&amp;M FP'!H56:H60,'Trafic FP'!L53:L57)+SUMPRODUCT('Costuri O&amp;M FP'!H64:H68,'Trafic FP'!L60:L64)</f>
        <v>15708000</v>
      </c>
      <c r="G6" s="4">
        <f>SUMPRODUCT('Costuri O&amp;M FP'!I12:I16,'Trafic FP'!M9:M13)+SUMPRODUCT('Costuri O&amp;M FP'!I19:I23,'Trafic FP'!M16:M20)+SUMPRODUCT('Costuri O&amp;M FP'!I26:I30,'Trafic FP'!M23:M27)+SUMPRODUCT('Costuri O&amp;M FP'!I35:I39,'Trafic FP'!M32:M36)+SUMPRODUCT('Costuri O&amp;M FP'!I42:I46,'Trafic FP'!M39:M43)+SUMPRODUCT('Costuri O&amp;M FP'!I49:I53,'Trafic FP'!M46:M50)+SUMPRODUCT('Costuri O&amp;M FP'!I56:I60,'Trafic FP'!M53:M57)+SUMPRODUCT('Costuri O&amp;M FP'!I64:I68,'Trafic FP'!M60:M64)</f>
        <v>15708000</v>
      </c>
      <c r="H6" s="4">
        <f>SUMPRODUCT('Costuri O&amp;M FP'!J12:J16,'Trafic FP'!N9:N13)+SUMPRODUCT('Costuri O&amp;M FP'!J19:J23,'Trafic FP'!N16:N20)+SUMPRODUCT('Costuri O&amp;M FP'!J26:J30,'Trafic FP'!N23:N27)+SUMPRODUCT('Costuri O&amp;M FP'!J35:J39,'Trafic FP'!N32:N36)+SUMPRODUCT('Costuri O&amp;M FP'!J42:J46,'Trafic FP'!N39:N43)+SUMPRODUCT('Costuri O&amp;M FP'!J49:J53,'Trafic FP'!N46:N50)+SUMPRODUCT('Costuri O&amp;M FP'!J56:J60,'Trafic FP'!N53:N57)+SUMPRODUCT('Costuri O&amp;M FP'!J64:J68,'Trafic FP'!N60:N64)</f>
        <v>15708000</v>
      </c>
      <c r="I6" s="4">
        <f>SUMPRODUCT('Costuri O&amp;M FP'!K12:K16,'Trafic FP'!O9:O13)+SUMPRODUCT('Costuri O&amp;M FP'!K19:K23,'Trafic FP'!O16:O20)+SUMPRODUCT('Costuri O&amp;M FP'!K26:K30,'Trafic FP'!O23:O27)+SUMPRODUCT('Costuri O&amp;M FP'!K35:K39,'Trafic FP'!O32:O36)+SUMPRODUCT('Costuri O&amp;M FP'!K42:K46,'Trafic FP'!O39:O43)+SUMPRODUCT('Costuri O&amp;M FP'!K49:K53,'Trafic FP'!O46:O50)+SUMPRODUCT('Costuri O&amp;M FP'!K56:K60,'Trafic FP'!O53:O57)+SUMPRODUCT('Costuri O&amp;M FP'!K64:K68,'Trafic FP'!O60:O64)</f>
        <v>15708000</v>
      </c>
      <c r="J6" s="4">
        <f>SUMPRODUCT('Costuri O&amp;M FP'!L12:L16,'Trafic FP'!P9:P13)+SUMPRODUCT('Costuri O&amp;M FP'!L19:L23,'Trafic FP'!P16:P20)+SUMPRODUCT('Costuri O&amp;M FP'!L26:L30,'Trafic FP'!P23:P27)+SUMPRODUCT('Costuri O&amp;M FP'!L35:L39,'Trafic FP'!P32:P36)+SUMPRODUCT('Costuri O&amp;M FP'!L42:L46,'Trafic FP'!P39:P43)+SUMPRODUCT('Costuri O&amp;M FP'!L49:L53,'Trafic FP'!P46:P50)+SUMPRODUCT('Costuri O&amp;M FP'!L56:L60,'Trafic FP'!P53:P57)+SUMPRODUCT('Costuri O&amp;M FP'!L64:L68,'Trafic FP'!P60:P64)</f>
        <v>15708000</v>
      </c>
      <c r="K6" s="4">
        <f>SUMPRODUCT('Costuri O&amp;M FP'!M12:M16,'Trafic FP'!Q9:Q13)+SUMPRODUCT('Costuri O&amp;M FP'!M19:M23,'Trafic FP'!Q16:Q20)+SUMPRODUCT('Costuri O&amp;M FP'!M26:M30,'Trafic FP'!Q23:Q27)+SUMPRODUCT('Costuri O&amp;M FP'!M35:M39,'Trafic FP'!Q32:Q36)+SUMPRODUCT('Costuri O&amp;M FP'!M42:M46,'Trafic FP'!Q39:Q43)+SUMPRODUCT('Costuri O&amp;M FP'!M49:M53,'Trafic FP'!Q46:Q50)+SUMPRODUCT('Costuri O&amp;M FP'!M56:M60,'Trafic FP'!Q53:Q57)+SUMPRODUCT('Costuri O&amp;M FP'!M64:M68,'Trafic FP'!Q60:Q64)</f>
        <v>15708000</v>
      </c>
      <c r="L6" s="4">
        <f>SUMPRODUCT('Costuri O&amp;M FP'!N12:N16,'Trafic FP'!R9:R13)+SUMPRODUCT('Costuri O&amp;M FP'!N19:N23,'Trafic FP'!R16:R20)+SUMPRODUCT('Costuri O&amp;M FP'!N26:N30,'Trafic FP'!R23:R27)+SUMPRODUCT('Costuri O&amp;M FP'!N35:N39,'Trafic FP'!R32:R36)+SUMPRODUCT('Costuri O&amp;M FP'!N42:N46,'Trafic FP'!R39:R43)+SUMPRODUCT('Costuri O&amp;M FP'!N49:N53,'Trafic FP'!R46:R50)+SUMPRODUCT('Costuri O&amp;M FP'!N56:N60,'Trafic FP'!R53:R57)+SUMPRODUCT('Costuri O&amp;M FP'!N64:N68,'Trafic FP'!R60:R64)</f>
        <v>15708000</v>
      </c>
      <c r="M6" s="4">
        <f>SUMPRODUCT('Costuri O&amp;M FP'!O12:O16,'Trafic FP'!S9:S13)+SUMPRODUCT('Costuri O&amp;M FP'!O19:O23,'Trafic FP'!S16:S20)+SUMPRODUCT('Costuri O&amp;M FP'!O26:O30,'Trafic FP'!S23:S27)+SUMPRODUCT('Costuri O&amp;M FP'!O35:O39,'Trafic FP'!S32:S36)+SUMPRODUCT('Costuri O&amp;M FP'!O42:O46,'Trafic FP'!S39:S43)+SUMPRODUCT('Costuri O&amp;M FP'!O49:O53,'Trafic FP'!S46:S50)+SUMPRODUCT('Costuri O&amp;M FP'!O56:O60,'Trafic FP'!S53:S57)+SUMPRODUCT('Costuri O&amp;M FP'!O64:O68,'Trafic FP'!S60:S64)</f>
        <v>15708000</v>
      </c>
      <c r="N6" s="4">
        <f>SUMPRODUCT('Costuri O&amp;M FP'!P12:P16,'Trafic FP'!T9:T13)+SUMPRODUCT('Costuri O&amp;M FP'!P19:P23,'Trafic FP'!T16:T20)+SUMPRODUCT('Costuri O&amp;M FP'!P26:P30,'Trafic FP'!T23:T27)+SUMPRODUCT('Costuri O&amp;M FP'!P35:P39,'Trafic FP'!T32:T36)+SUMPRODUCT('Costuri O&amp;M FP'!P42:P46,'Trafic FP'!T39:T43)+SUMPRODUCT('Costuri O&amp;M FP'!P49:P53,'Trafic FP'!T46:T50)+SUMPRODUCT('Costuri O&amp;M FP'!P56:P60,'Trafic FP'!T53:T57)+SUMPRODUCT('Costuri O&amp;M FP'!P64:P68,'Trafic FP'!T60:T64)</f>
        <v>15708000</v>
      </c>
      <c r="O6" s="4">
        <f>SUMPRODUCT('Costuri O&amp;M FP'!Q12:Q16,'Trafic FP'!U9:U13)+SUMPRODUCT('Costuri O&amp;M FP'!Q19:Q23,'Trafic FP'!U16:U20)+SUMPRODUCT('Costuri O&amp;M FP'!Q26:Q30,'Trafic FP'!U23:U27)+SUMPRODUCT('Costuri O&amp;M FP'!Q35:Q39,'Trafic FP'!U32:U36)+SUMPRODUCT('Costuri O&amp;M FP'!Q42:Q46,'Trafic FP'!U39:U43)+SUMPRODUCT('Costuri O&amp;M FP'!Q49:Q53,'Trafic FP'!U46:U50)+SUMPRODUCT('Costuri O&amp;M FP'!Q56:Q60,'Trafic FP'!U53:U57)+SUMPRODUCT('Costuri O&amp;M FP'!Q64:Q68,'Trafic FP'!U60:U64)</f>
        <v>15708000</v>
      </c>
      <c r="P6" s="4">
        <f>SUMPRODUCT('Costuri O&amp;M FP'!R12:R16,'Trafic FP'!V9:V13)+SUMPRODUCT('Costuri O&amp;M FP'!R19:R23,'Trafic FP'!V16:V20)+SUMPRODUCT('Costuri O&amp;M FP'!R26:R30,'Trafic FP'!V23:V27)+SUMPRODUCT('Costuri O&amp;M FP'!R35:R39,'Trafic FP'!V32:V36)+SUMPRODUCT('Costuri O&amp;M FP'!R42:R46,'Trafic FP'!V39:V43)+SUMPRODUCT('Costuri O&amp;M FP'!R49:R53,'Trafic FP'!V46:V50)+SUMPRODUCT('Costuri O&amp;M FP'!R56:R60,'Trafic FP'!V53:V57)+SUMPRODUCT('Costuri O&amp;M FP'!R64:R68,'Trafic FP'!V60:V64)</f>
        <v>15708000</v>
      </c>
      <c r="Q6" s="4">
        <f>SUMPRODUCT('Costuri O&amp;M FP'!S12:S16,'Trafic FP'!W9:W13)+SUMPRODUCT('Costuri O&amp;M FP'!S19:S23,'Trafic FP'!W16:W20)+SUMPRODUCT('Costuri O&amp;M FP'!S26:S30,'Trafic FP'!W23:W27)+SUMPRODUCT('Costuri O&amp;M FP'!S35:S39,'Trafic FP'!W32:W36)+SUMPRODUCT('Costuri O&amp;M FP'!S42:S46,'Trafic FP'!W39:W43)+SUMPRODUCT('Costuri O&amp;M FP'!S49:S53,'Trafic FP'!W46:W50)+SUMPRODUCT('Costuri O&amp;M FP'!S56:S60,'Trafic FP'!W53:W57)+SUMPRODUCT('Costuri O&amp;M FP'!S64:S68,'Trafic FP'!W60:W64)</f>
        <v>15708000</v>
      </c>
      <c r="R6" s="4">
        <f>SUMPRODUCT('Costuri O&amp;M FP'!T12:T16,'Trafic FP'!X9:X13)+SUMPRODUCT('Costuri O&amp;M FP'!T19:T23,'Trafic FP'!X16:X20)+SUMPRODUCT('Costuri O&amp;M FP'!T26:T30,'Trafic FP'!X23:X27)+SUMPRODUCT('Costuri O&amp;M FP'!T35:T39,'Trafic FP'!X32:X36)+SUMPRODUCT('Costuri O&amp;M FP'!T42:T46,'Trafic FP'!X39:X43)+SUMPRODUCT('Costuri O&amp;M FP'!T49:T53,'Trafic FP'!X46:X50)+SUMPRODUCT('Costuri O&amp;M FP'!T56:T60,'Trafic FP'!X53:X57)+SUMPRODUCT('Costuri O&amp;M FP'!T64:T68,'Trafic FP'!X60:X64)</f>
        <v>15708000</v>
      </c>
      <c r="S6" s="4">
        <f>SUMPRODUCT('Costuri O&amp;M FP'!U12:U16,'Trafic FP'!Y9:Y13)+SUMPRODUCT('Costuri O&amp;M FP'!U19:U23,'Trafic FP'!Y16:Y20)+SUMPRODUCT('Costuri O&amp;M FP'!U26:U30,'Trafic FP'!Y23:Y27)+SUMPRODUCT('Costuri O&amp;M FP'!U35:U39,'Trafic FP'!Y32:Y36)+SUMPRODUCT('Costuri O&amp;M FP'!U42:U46,'Trafic FP'!Y39:Y43)+SUMPRODUCT('Costuri O&amp;M FP'!U49:U53,'Trafic FP'!Y46:Y50)+SUMPRODUCT('Costuri O&amp;M FP'!U56:U60,'Trafic FP'!Y53:Y57)+SUMPRODUCT('Costuri O&amp;M FP'!U64:U68,'Trafic FP'!Y60:Y64)</f>
        <v>15708000</v>
      </c>
      <c r="T6" s="4">
        <f>SUMPRODUCT('Costuri O&amp;M FP'!V12:V16,'Trafic FP'!Z9:Z13)+SUMPRODUCT('Costuri O&amp;M FP'!V19:V23,'Trafic FP'!Z16:Z20)+SUMPRODUCT('Costuri O&amp;M FP'!V26:V30,'Trafic FP'!Z23:Z27)+SUMPRODUCT('Costuri O&amp;M FP'!V35:V39,'Trafic FP'!Z32:Z36)+SUMPRODUCT('Costuri O&amp;M FP'!V42:V46,'Trafic FP'!Z39:Z43)+SUMPRODUCT('Costuri O&amp;M FP'!V49:V53,'Trafic FP'!Z46:Z50)+SUMPRODUCT('Costuri O&amp;M FP'!V56:V60,'Trafic FP'!Z53:Z57)+SUMPRODUCT('Costuri O&amp;M FP'!V64:V68,'Trafic FP'!Z60:Z64)</f>
        <v>15708000</v>
      </c>
      <c r="U6" s="4">
        <f>SUMPRODUCT('Costuri O&amp;M FP'!W12:W16,'Trafic FP'!AA9:AA13)+SUMPRODUCT('Costuri O&amp;M FP'!W19:W23,'Trafic FP'!AA16:AA20)+SUMPRODUCT('Costuri O&amp;M FP'!W26:W30,'Trafic FP'!AA23:AA27)+SUMPRODUCT('Costuri O&amp;M FP'!W35:W39,'Trafic FP'!AA32:AA36)+SUMPRODUCT('Costuri O&amp;M FP'!W42:W46,'Trafic FP'!AA39:AA43)+SUMPRODUCT('Costuri O&amp;M FP'!W49:W53,'Trafic FP'!AA46:AA50)+SUMPRODUCT('Costuri O&amp;M FP'!W56:W60,'Trafic FP'!AA53:AA57)+SUMPRODUCT('Costuri O&amp;M FP'!W64:W68,'Trafic FP'!AA60:AA64)</f>
        <v>15708000</v>
      </c>
      <c r="V6" s="4">
        <f>SUMPRODUCT('Costuri O&amp;M FP'!X12:X16,'Trafic FP'!AB9:AB13)+SUMPRODUCT('Costuri O&amp;M FP'!X19:X23,'Trafic FP'!AB16:AB20)+SUMPRODUCT('Costuri O&amp;M FP'!X26:X30,'Trafic FP'!AB23:AB27)+SUMPRODUCT('Costuri O&amp;M FP'!X35:X39,'Trafic FP'!AB32:AB36)+SUMPRODUCT('Costuri O&amp;M FP'!X42:X46,'Trafic FP'!AB39:AB43)+SUMPRODUCT('Costuri O&amp;M FP'!X49:X53,'Trafic FP'!AB46:AB50)+SUMPRODUCT('Costuri O&amp;M FP'!X56:X60,'Trafic FP'!AB53:AB57)+SUMPRODUCT('Costuri O&amp;M FP'!X64:X68,'Trafic FP'!AB60:AB64)</f>
        <v>15708000</v>
      </c>
      <c r="W6" s="4">
        <f>SUMPRODUCT('Costuri O&amp;M FP'!Y12:Y16,'Trafic FP'!AC9:AC13)+SUMPRODUCT('Costuri O&amp;M FP'!Y19:Y23,'Trafic FP'!AC16:AC20)+SUMPRODUCT('Costuri O&amp;M FP'!Y26:Y30,'Trafic FP'!AC23:AC27)+SUMPRODUCT('Costuri O&amp;M FP'!Y35:Y39,'Trafic FP'!AC32:AC36)+SUMPRODUCT('Costuri O&amp;M FP'!Y42:Y46,'Trafic FP'!AC39:AC43)+SUMPRODUCT('Costuri O&amp;M FP'!Y49:Y53,'Trafic FP'!AC46:AC50)+SUMPRODUCT('Costuri O&amp;M FP'!Y56:Y60,'Trafic FP'!AC53:AC57)+SUMPRODUCT('Costuri O&amp;M FP'!Y64:Y68,'Trafic FP'!AC60:AC64)</f>
        <v>15708000</v>
      </c>
      <c r="X6" s="4">
        <f>SUMPRODUCT('Costuri O&amp;M FP'!Z12:Z16,'Trafic FP'!AD9:AD13)+SUMPRODUCT('Costuri O&amp;M FP'!Z19:Z23,'Trafic FP'!AD16:AD20)+SUMPRODUCT('Costuri O&amp;M FP'!Z26:Z30,'Trafic FP'!AD23:AD27)+SUMPRODUCT('Costuri O&amp;M FP'!Z35:Z39,'Trafic FP'!AD32:AD36)+SUMPRODUCT('Costuri O&amp;M FP'!Z42:Z46,'Trafic FP'!AD39:AD43)+SUMPRODUCT('Costuri O&amp;M FP'!Z49:Z53,'Trafic FP'!AD46:AD50)+SUMPRODUCT('Costuri O&amp;M FP'!Z56:Z60,'Trafic FP'!AD53:AD57)+SUMPRODUCT('Costuri O&amp;M FP'!Z64:Z68,'Trafic FP'!AD60:AD64)</f>
        <v>15708000</v>
      </c>
      <c r="Y6" s="4">
        <f>SUMPRODUCT('Costuri O&amp;M FP'!AA12:AA16,'Trafic FP'!AE9:AE13)+SUMPRODUCT('Costuri O&amp;M FP'!AA19:AA23,'Trafic FP'!AE16:AE20)+SUMPRODUCT('Costuri O&amp;M FP'!AA26:AA30,'Trafic FP'!AE23:AE27)+SUMPRODUCT('Costuri O&amp;M FP'!AA35:AA39,'Trafic FP'!AE32:AE36)+SUMPRODUCT('Costuri O&amp;M FP'!AA42:AA46,'Trafic FP'!AE39:AE43)+SUMPRODUCT('Costuri O&amp;M FP'!AA49:AA53,'Trafic FP'!AE46:AE50)+SUMPRODUCT('Costuri O&amp;M FP'!AA56:AA60,'Trafic FP'!AE53:AE57)+SUMPRODUCT('Costuri O&amp;M FP'!AA64:AA68,'Trafic FP'!AE60:AE64)</f>
        <v>15708000</v>
      </c>
      <c r="Z6" s="4">
        <f>SUMPRODUCT('Costuri O&amp;M FP'!AB12:AB16,'Trafic FP'!AF9:AF13)+SUMPRODUCT('Costuri O&amp;M FP'!AB19:AB23,'Trafic FP'!AF16:AF20)+SUMPRODUCT('Costuri O&amp;M FP'!AB26:AB30,'Trafic FP'!AF23:AF27)+SUMPRODUCT('Costuri O&amp;M FP'!AB35:AB39,'Trafic FP'!AF32:AF36)+SUMPRODUCT('Costuri O&amp;M FP'!AB42:AB46,'Trafic FP'!AF39:AF43)+SUMPRODUCT('Costuri O&amp;M FP'!AB49:AB53,'Trafic FP'!AF46:AF50)+SUMPRODUCT('Costuri O&amp;M FP'!AB56:AB60,'Trafic FP'!AF53:AF57)+SUMPRODUCT('Costuri O&amp;M FP'!AB64:AB68,'Trafic FP'!AF60:AF64)</f>
        <v>15708000</v>
      </c>
    </row>
    <row r="7" spans="1:26" x14ac:dyDescent="0.25">
      <c r="A7" s="1" t="s">
        <v>43</v>
      </c>
      <c r="B7" s="4">
        <f>SUMPRODUCT('Tarife FP'!D9:D57,'Trafic FP'!H9:H57)+SUMPRODUCT('Tarife FP'!D61:D65,'Trafic FP'!H60:H64)</f>
        <v>41025600</v>
      </c>
      <c r="C7" s="4">
        <f>SUMPRODUCT('Tarife FP'!E9:E57,'Trafic FP'!I9:I57)+SUMPRODUCT('Tarife FP'!E61:E65,'Trafic FP'!I60:I64)</f>
        <v>41025600</v>
      </c>
      <c r="D7" s="4">
        <f>SUMPRODUCT('Tarife FP'!F9:F57,'Trafic FP'!J9:J57)+SUMPRODUCT('Tarife FP'!F61:F65,'Trafic FP'!J60:J64)</f>
        <v>41025600</v>
      </c>
      <c r="E7" s="4">
        <f>SUMPRODUCT('Tarife FP'!G9:G57,'Trafic FP'!K9:K57)+SUMPRODUCT('Tarife FP'!G61:G65,'Trafic FP'!K60:K64)</f>
        <v>41025600</v>
      </c>
      <c r="F7" s="4">
        <f>SUMPRODUCT('Tarife FP'!H9:H57,'Trafic FP'!L9:L57)+SUMPRODUCT('Tarife FP'!H61:H65,'Trafic FP'!L60:L64)</f>
        <v>34372800</v>
      </c>
      <c r="G7" s="4">
        <f>SUMPRODUCT('Tarife FP'!I9:I57,'Trafic FP'!M9:M57)+SUMPRODUCT('Tarife FP'!I61:I65,'Trafic FP'!M60:M64)</f>
        <v>34372800</v>
      </c>
      <c r="H7" s="4">
        <f>SUMPRODUCT('Tarife FP'!J9:J57,'Trafic FP'!N9:N57)+SUMPRODUCT('Tarife FP'!J61:J65,'Trafic FP'!N60:N64)</f>
        <v>34372800</v>
      </c>
      <c r="I7" s="4">
        <f>SUMPRODUCT('Tarife FP'!K9:K57,'Trafic FP'!O9:O57)+SUMPRODUCT('Tarife FP'!K61:K65,'Trafic FP'!O60:O64)</f>
        <v>34372800</v>
      </c>
      <c r="J7" s="4">
        <f>SUMPRODUCT('Tarife FP'!L9:L57,'Trafic FP'!P9:P57)+SUMPRODUCT('Tarife FP'!L61:L65,'Trafic FP'!P60:P64)</f>
        <v>34372800</v>
      </c>
      <c r="K7" s="4">
        <f>SUMPRODUCT('Tarife FP'!M9:M57,'Trafic FP'!Q9:Q57)+SUMPRODUCT('Tarife FP'!M61:M65,'Trafic FP'!Q60:Q64)</f>
        <v>34372800</v>
      </c>
      <c r="L7" s="4">
        <f>SUMPRODUCT('Tarife FP'!N9:N57,'Trafic FP'!R9:R57)+SUMPRODUCT('Tarife FP'!N61:N65,'Trafic FP'!R60:R64)</f>
        <v>34372800</v>
      </c>
      <c r="M7" s="4">
        <f>SUMPRODUCT('Tarife FP'!O9:O57,'Trafic FP'!S9:S57)+SUMPRODUCT('Tarife FP'!O61:O65,'Trafic FP'!S60:S64)</f>
        <v>34372800</v>
      </c>
      <c r="N7" s="4">
        <f>SUMPRODUCT('Tarife FP'!P9:P57,'Trafic FP'!T9:T57)+SUMPRODUCT('Tarife FP'!P61:P65,'Trafic FP'!T60:T64)</f>
        <v>34372800</v>
      </c>
      <c r="O7" s="4">
        <f>SUMPRODUCT('Tarife FP'!Q9:Q57,'Trafic FP'!U9:U57)+SUMPRODUCT('Tarife FP'!Q61:Q65,'Trafic FP'!U60:U64)</f>
        <v>34372800</v>
      </c>
      <c r="P7" s="4">
        <f>SUMPRODUCT('Tarife FP'!R9:R57,'Trafic FP'!V9:V57)+SUMPRODUCT('Tarife FP'!R61:R65,'Trafic FP'!V60:V64)</f>
        <v>34372800</v>
      </c>
      <c r="Q7" s="4">
        <f>SUMPRODUCT('Tarife FP'!S9:S57,'Trafic FP'!W9:W57)+SUMPRODUCT('Tarife FP'!S61:S65,'Trafic FP'!W60:W64)</f>
        <v>34372800</v>
      </c>
      <c r="R7" s="4">
        <f>SUMPRODUCT('Tarife FP'!T9:T57,'Trafic FP'!X9:X57)+SUMPRODUCT('Tarife FP'!T61:T65,'Trafic FP'!X60:X64)</f>
        <v>34372800</v>
      </c>
      <c r="S7" s="4">
        <f>SUMPRODUCT('Tarife FP'!U9:U57,'Trafic FP'!Y9:Y57)+SUMPRODUCT('Tarife FP'!U61:U65,'Trafic FP'!Y60:Y64)</f>
        <v>34372800</v>
      </c>
      <c r="T7" s="4">
        <f>SUMPRODUCT('Tarife FP'!V9:V57,'Trafic FP'!Z9:Z57)+SUMPRODUCT('Tarife FP'!V61:V65,'Trafic FP'!Z60:Z64)</f>
        <v>34372800</v>
      </c>
      <c r="U7" s="4">
        <f>SUMPRODUCT('Tarife FP'!W9:W57,'Trafic FP'!AA9:AA57)+SUMPRODUCT('Tarife FP'!W61:W65,'Trafic FP'!AA60:AA64)</f>
        <v>34372800</v>
      </c>
      <c r="V7" s="4">
        <f>SUMPRODUCT('Tarife FP'!X9:X57,'Trafic FP'!AB9:AB57)+SUMPRODUCT('Tarife FP'!X61:X65,'Trafic FP'!AB60:AB64)</f>
        <v>34372800</v>
      </c>
      <c r="W7" s="4">
        <f>SUMPRODUCT('Tarife FP'!Y9:Y57,'Trafic FP'!AC9:AC57)+SUMPRODUCT('Tarife FP'!Y61:Y65,'Trafic FP'!AC60:AC64)</f>
        <v>34372800</v>
      </c>
      <c r="X7" s="4">
        <f>SUMPRODUCT('Tarife FP'!Z9:Z57,'Trafic FP'!AD9:AD57)+SUMPRODUCT('Tarife FP'!Z61:Z65,'Trafic FP'!AD60:AD64)</f>
        <v>34372800</v>
      </c>
      <c r="Y7" s="4">
        <f>SUMPRODUCT('Tarife FP'!AA9:AA57,'Trafic FP'!AE9:AE57)+SUMPRODUCT('Tarife FP'!AA61:AA65,'Trafic FP'!AE60:AE64)</f>
        <v>34372800</v>
      </c>
      <c r="Z7" s="4">
        <f>SUMPRODUCT('Tarife FP'!AB9:AB57,'Trafic FP'!AF9:AF57)+SUMPRODUCT('Tarife FP'!AB61:AB65,'Trafic FP'!AF60:AF64)</f>
        <v>34372800</v>
      </c>
    </row>
    <row r="8" spans="1:26" x14ac:dyDescent="0.25">
      <c r="A8" s="1" t="s">
        <v>45</v>
      </c>
      <c r="B8" s="4">
        <f>B7-B2-B3-B4-B5-B6</f>
        <v>11721600</v>
      </c>
      <c r="C8" s="4">
        <f t="shared" ref="C8:Y8" si="1">C7-C2-C3-C4-C5-C6</f>
        <v>11721600</v>
      </c>
      <c r="D8" s="4">
        <f t="shared" si="1"/>
        <v>11721600</v>
      </c>
      <c r="E8" s="4">
        <f t="shared" si="1"/>
        <v>11721600</v>
      </c>
      <c r="F8" s="4">
        <f t="shared" si="1"/>
        <v>8104800</v>
      </c>
      <c r="G8" s="4">
        <f t="shared" si="1"/>
        <v>8104800</v>
      </c>
      <c r="H8" s="4">
        <f t="shared" si="1"/>
        <v>8104800</v>
      </c>
      <c r="I8" s="4">
        <f t="shared" si="1"/>
        <v>8104800</v>
      </c>
      <c r="J8" s="4">
        <f t="shared" si="1"/>
        <v>8104800</v>
      </c>
      <c r="K8" s="4">
        <f t="shared" si="1"/>
        <v>8104800</v>
      </c>
      <c r="L8" s="4">
        <f t="shared" si="1"/>
        <v>8104800</v>
      </c>
      <c r="M8" s="4">
        <f t="shared" si="1"/>
        <v>8104800</v>
      </c>
      <c r="N8" s="4">
        <f t="shared" si="1"/>
        <v>8104800</v>
      </c>
      <c r="O8" s="4">
        <f t="shared" si="1"/>
        <v>8104800</v>
      </c>
      <c r="P8" s="4">
        <f t="shared" si="1"/>
        <v>8104800</v>
      </c>
      <c r="Q8" s="4">
        <f t="shared" si="1"/>
        <v>8104800</v>
      </c>
      <c r="R8" s="4">
        <f t="shared" si="1"/>
        <v>8104800</v>
      </c>
      <c r="S8" s="4">
        <f t="shared" si="1"/>
        <v>8104800</v>
      </c>
      <c r="T8" s="4">
        <f t="shared" si="1"/>
        <v>8104800</v>
      </c>
      <c r="U8" s="4">
        <f t="shared" si="1"/>
        <v>8104800</v>
      </c>
      <c r="V8" s="4">
        <f t="shared" si="1"/>
        <v>8104800</v>
      </c>
      <c r="W8" s="4">
        <f t="shared" si="1"/>
        <v>8104800</v>
      </c>
      <c r="X8" s="4">
        <f t="shared" si="1"/>
        <v>8104800</v>
      </c>
      <c r="Y8" s="4">
        <f t="shared" si="1"/>
        <v>8104800</v>
      </c>
      <c r="Z8" s="4">
        <f t="shared" ref="Z8" si="2">Z7-Z2-Z3-Z4-Z5-Z6</f>
        <v>8104800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Costuri de investitie</vt:lpstr>
      <vt:lpstr>Costuri O&amp;M FP</vt:lpstr>
      <vt:lpstr>Costuri O&amp;M CP</vt:lpstr>
      <vt:lpstr>Costuri financiare</vt:lpstr>
      <vt:lpstr>Tarife FP</vt:lpstr>
      <vt:lpstr>Tarife CP</vt:lpstr>
      <vt:lpstr>Trafic FP</vt:lpstr>
      <vt:lpstr>Trafic CP</vt:lpstr>
      <vt:lpstr>Fluxuri financiare FP</vt:lpstr>
      <vt:lpstr>Fluxuri financiare CP</vt:lpstr>
      <vt:lpstr>RIRF</vt:lpstr>
      <vt:lpstr>WACC</vt:lpstr>
      <vt:lpstr>Funding-Gap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Simona Georgescu</dc:creator>
  <cp:lastModifiedBy>Simona Georgescu</cp:lastModifiedBy>
  <dcterms:created xsi:type="dcterms:W3CDTF">2024-02-15T07:01:19Z</dcterms:created>
  <dcterms:modified xsi:type="dcterms:W3CDTF">2024-02-16T12:40:21Z</dcterms:modified>
</cp:coreProperties>
</file>